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LINE\Desktop\"/>
    </mc:Choice>
  </mc:AlternateContent>
  <xr:revisionPtr revIDLastSave="0" documentId="8_{F7D24B38-F330-4E67-AC8A-57FF7A0E94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YEC CPS " sheetId="1" r:id="rId1"/>
  </sheets>
  <definedNames>
    <definedName name="_xlnm._FilterDatabase" localSheetId="0" hidden="1">'PROYEC CPS '!$A$1:$M$78</definedName>
    <definedName name="_xlnm.Print_Area" localSheetId="0">'PROYEC CPS '!$A$1:$K$52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4" i="1" l="1"/>
  <c r="K73" i="1"/>
  <c r="K72" i="1"/>
  <c r="K70" i="1"/>
  <c r="K69" i="1"/>
  <c r="K68" i="1"/>
  <c r="K66" i="1"/>
  <c r="K65" i="1"/>
  <c r="K64" i="1"/>
  <c r="K63" i="1"/>
  <c r="K62" i="1"/>
  <c r="K61" i="1"/>
  <c r="K57" i="1"/>
  <c r="K56" i="1"/>
  <c r="K55" i="1"/>
  <c r="K54" i="1"/>
  <c r="K53" i="1"/>
  <c r="K50" i="1"/>
  <c r="K49" i="1"/>
  <c r="K48" i="1"/>
  <c r="K46" i="1"/>
  <c r="K45" i="1"/>
  <c r="K44" i="1"/>
  <c r="K43" i="1"/>
  <c r="K41" i="1"/>
  <c r="K40" i="1"/>
  <c r="K39" i="1"/>
  <c r="K38" i="1"/>
  <c r="K37" i="1"/>
  <c r="K36" i="1"/>
  <c r="K35" i="1"/>
  <c r="K34" i="1"/>
  <c r="K32" i="1"/>
  <c r="K31" i="1"/>
  <c r="K30" i="1"/>
  <c r="K25" i="1"/>
  <c r="K24" i="1"/>
  <c r="K22" i="1"/>
  <c r="K21" i="1"/>
  <c r="K20" i="1"/>
  <c r="K19" i="1"/>
  <c r="K18" i="1"/>
  <c r="K17" i="1"/>
  <c r="K16" i="1"/>
  <c r="K15" i="1"/>
  <c r="K14" i="1"/>
  <c r="K13" i="1"/>
  <c r="K11" i="1"/>
  <c r="K10" i="1"/>
  <c r="K9" i="1"/>
  <c r="K8" i="1"/>
  <c r="K7" i="1"/>
  <c r="K5" i="1"/>
  <c r="K4" i="1"/>
</calcChain>
</file>

<file path=xl/sharedStrings.xml><?xml version="1.0" encoding="utf-8"?>
<sst xmlns="http://schemas.openxmlformats.org/spreadsheetml/2006/main" count="409" uniqueCount="298">
  <si>
    <t>ITEM</t>
  </si>
  <si>
    <t>DEPENDIENCIA</t>
  </si>
  <si>
    <t>PROFESION</t>
  </si>
  <si>
    <t>NOMBRE</t>
  </si>
  <si>
    <t>CÉDULA</t>
  </si>
  <si>
    <t>CELULAR</t>
  </si>
  <si>
    <t>OBJETO</t>
  </si>
  <si>
    <t>VALOR PROX CTO</t>
  </si>
  <si>
    <t>AGRICULTURA</t>
  </si>
  <si>
    <t>ABOGADO</t>
  </si>
  <si>
    <t>WENDY VIVIANA GAMBOA</t>
  </si>
  <si>
    <t>315 8221995</t>
  </si>
  <si>
    <t>PRESTACIÓN DE SERVICIOS PROFESIONALES EN SECRETARÍA DE DESARROLLO AGROPECUARIO Y SOSTENIBLE DE LA GOBERNACIÓN DE ARAUCA (ABOGADO).</t>
  </si>
  <si>
    <t>INGENIERO INDUSTRIAL</t>
  </si>
  <si>
    <t>ELVIS ZAPARDIEL ILLERA</t>
  </si>
  <si>
    <t>PRESTACION DE SERVICIOS PROFESIONALES COMO INGENIERO AMBIENTAL EN LA SECRETARIA DE DESARROLLO AGROPECUARIO Y SOSTENIBLE DE LA GOBERNACION DEL DEPARTAMENTO DE ARAUCA</t>
  </si>
  <si>
    <t>TECNICO</t>
  </si>
  <si>
    <t>INGENIERA AMBIENTAL</t>
  </si>
  <si>
    <t>LAURA JULIANA HERRERA RODRIGUEZ</t>
  </si>
  <si>
    <t>PRESATACION DE SERVICIOS DE APOYO A LA GESTION CON TERMINACION DE MATERIAS EN INGENIERIA  AMBIENTAL AL AREA DE DESARROLLO SOSTENIBLE DE LA SECRETARIA DE DESARROLLO AGROPECUARIO Y SOSTENIBLE DEL DEPARTAMENTO DE ARAUCA</t>
  </si>
  <si>
    <t>CASA FISCAL</t>
  </si>
  <si>
    <t>BACHILLER</t>
  </si>
  <si>
    <t>JOSE LUIS ORTIZ JIMENEZ</t>
  </si>
  <si>
    <t>PRESTACION DE SERVICIOS DE APOYO COMO AUXILIAR ADMINISTRATIVO EN LA CASA FISCAL DE ARAUCA EN LA CIUDAD DE BOGOTA.</t>
  </si>
  <si>
    <t>CONTRATACIÓN</t>
  </si>
  <si>
    <t>TECNICA DE ARCHIVO</t>
  </si>
  <si>
    <t>MARIA LUZ DARY TOVAR</t>
  </si>
  <si>
    <t>1116774376</t>
  </si>
  <si>
    <t>316 2483451</t>
  </si>
  <si>
    <t>PRESTACION DE SERVICIOS DE APOYO A LA GESTION DOCUMENTAL Y ARCHIVO EN EL AREA DE CONTRATACION DE LA GOBERNACION DE ARAUCA</t>
  </si>
  <si>
    <t>ADRIANA KARINE CORDERO AVILA</t>
  </si>
  <si>
    <t xml:space="preserve"> 317 3366367</t>
  </si>
  <si>
    <t>PRESTACION DE SERVICIOS PROFESIONALES EN LA GERENCIA DE CONTRATACION ADMINISTRATIVA DE LA GOBERNACION DEL DEPARTAMENTO DE ARAUCA (ABOGADO 3)</t>
  </si>
  <si>
    <t>ANGELICA MARIA HERRERA ALVAREZ</t>
  </si>
  <si>
    <t>PRESTACION DE SERVICIOS PROFESIONALES EN LA GERENCIA TECNICA DE CONRATACION ADMINISTRATIVA DE LA GOBERNACION DEL DEPARTAMENTO DE ARAUCA (ABOGADO 5).</t>
  </si>
  <si>
    <t>ADMINISTRADOR</t>
  </si>
  <si>
    <t>DAYANA LISETH ARDILA VARGAS</t>
  </si>
  <si>
    <t xml:space="preserve">PRESTACION DE SERVICIOS PROFESIONALES EN LA GERENCIA TECNICA DE CONTRATACION ADMINISTRATIVA DE LA GOBERNACION DEL DEPARTAMENTO DE ARAUCA (ADMINISTRADOR DE EMPRESAS) </t>
  </si>
  <si>
    <t>ADMINISTRADOR PUBLICO</t>
  </si>
  <si>
    <t>EDWIN AMILCAR  LUGO PARALES</t>
  </si>
  <si>
    <t>312 4265611</t>
  </si>
  <si>
    <t>PRESTACION DE SERVICIOS PROFESIONALES EN LA GERENCIA TECNICA DE CONTRATACION ADMINISTRATIVA DE LA GOBERNACION DEL DEPARTAMENTO DE ARAUCA (ADMINISTRADOR PUBLICO)</t>
  </si>
  <si>
    <t>CONTADOR</t>
  </si>
  <si>
    <t>323 3225016</t>
  </si>
  <si>
    <t xml:space="preserve">PRESTACION DE SERVICIOS PROFESIONALES EN LA GERENCIA TECNICA DE CONTRATACION ADMINISTRATIVA DE LA GOBERNACION DEL DEPARTAMENTO DE ARAUCA (CONTADOR PUBLICO) </t>
  </si>
  <si>
    <t>YURA MERIDIZ OVIEDO MENDOZA</t>
  </si>
  <si>
    <t>315 6448309</t>
  </si>
  <si>
    <t xml:space="preserve">PRESTACION DE SERVICIOS PROFESIONALES EN LA GERENCIA TECNICA DE CONTRATACION ADMINISTRATIVA DE LA GOBERNACION DEL DEPARTAMENTO DE ARAUCA (ABOGADO 7) </t>
  </si>
  <si>
    <t xml:space="preserve">MAIRA ESTEFANIA CEDEÑO </t>
  </si>
  <si>
    <t xml:space="preserve">PRESTACION DE SERVICIOS PROFESIONALES EN LA GERENCIA TECNICA DE CONTRATACION ADMINISTRATIVA DE LA GOBERNACION DEL DEPARTAMENTO DE ARAUCA (ABOGADO 6) </t>
  </si>
  <si>
    <t>KAREN ADRIANA MORENO SANCHEZ</t>
  </si>
  <si>
    <t>PRESTACION DE SERVICIOS PROFESIONALES EN LA GERENCIA TECNICA DE CONTRATACION ADMINISTRATIVA DE LA GOBERNACION DEL DEPARTAMENTO DE ARAUCA (ABOGADO 2)</t>
  </si>
  <si>
    <t>MAIDY MARCELA CLEMON PEREZ</t>
  </si>
  <si>
    <t>PRESTACION DE SERVICIOS PROFESIONALES EN LA GERENCIA TECNICA DE CONTRATACION ADMINISTRATIVA DE LA GOBERNACION DEL DEPARTAMENTO DE ARAUCA (ABOGADO 1).</t>
  </si>
  <si>
    <t>DESARROLLO SOCIAL</t>
  </si>
  <si>
    <t>INGENIERO DE SISTEMAS</t>
  </si>
  <si>
    <t>CARLOS JULIO CARVAJAL</t>
  </si>
  <si>
    <t>PRESTACIÓN DE SERVICIOS PROFESIONALES COMO ENLACE COMUNITARIO ETNICO EN LA SECRETARIA DE DESARROLLO SOCIAL DE LA GOBERNACIÓN DEL DEPARTAMENTO DE ARAUCA</t>
  </si>
  <si>
    <t>INGENIERO CIVIL</t>
  </si>
  <si>
    <t>EDWIN SMITH WALTEROS SERRATO</t>
  </si>
  <si>
    <t>PRESTACIÓN DE SERVICIOS PROFESIONALES COMO INGENIERO CIVIL EN LA SECRETARÍA DE DESARROLLO SOCIAL PARA EL APOYO A LAS ACCIONES DE INFRAESTRUCTURA SOCIAL DE LA GOBERNACIÓN DEL DEPARTAMENTO DE ARAUCA</t>
  </si>
  <si>
    <t>INGENIERO ELECTRONICO</t>
  </si>
  <si>
    <t>RICARDO ESNEIDER GARCES HIDALGO</t>
  </si>
  <si>
    <t>PRESTACION DE SERVICIOS PROFESIONALES COMO ESPECIALISTA PARA EL APOYO EN LA FORMULACION DE PROYECTOS EN LA SECRETARIA DE DESARROLLO SOCIAL DE LA GOBERNACION DEL DEPARTAMENTO DE ARAUCA.</t>
  </si>
  <si>
    <t>YAMIT JAVIER RODRIGUEZ GRAZ</t>
  </si>
  <si>
    <t>PRESTACION DE SERVICIOS PROFESIONALES EN LA SECRETARIA DE DESARROLLO SOCIAL DE LA GOBERNACION DEL DEPARTAMENTO DE ARAUCA (INGENIERO CIVIL)</t>
  </si>
  <si>
    <t>DESPACHO</t>
  </si>
  <si>
    <t>DANIEL ALEJANDRO MOJOCOA DIAZ</t>
  </si>
  <si>
    <t>311 4208846</t>
  </si>
  <si>
    <t>PRESTACIÓN DE SERVICIOS PROFESIONALES COMO ABOGADO EN LA CASA FISCAL DE LA GOBERNACIÓN DE ARAUCA EN LA CIUDAD BOGOTÁ</t>
  </si>
  <si>
    <t>COMUNICADORA SOCIAL</t>
  </si>
  <si>
    <t xml:space="preserve"> CLAUDIA MILENA ZULUAGA ARIAS</t>
  </si>
  <si>
    <t>PROCESOS DE CONTRATACIÓN DIRECTA PARA SERVICIOS PROFESIONALES Y DE APOYO A LA GESTIÓN</t>
  </si>
  <si>
    <t>HENRY ARBEY MORA RIVAS</t>
  </si>
  <si>
    <t>PRESTACION DE SERVICIOS DE APOYO EN LA GESTION EN EL MANTENIMIENTO Y APOYO LOGISTICO DEL AREA DE SERVICIO GENERALES EN LAS AREAS SOCIALES DE LA CASA DEPARTAMENTAL DE LA GOBERNACION DE ARAUCA.</t>
  </si>
  <si>
    <t>LICENCIADA</t>
  </si>
  <si>
    <t>SANDRA MILENA GUTIERREZ CASTAÑO</t>
  </si>
  <si>
    <t>310 3975265</t>
  </si>
  <si>
    <t xml:space="preserve">PRESTACION DE SERVICIOS PROFESIONALES PARA EL FORTALECIMIENTO DE LAS POLITICAS PUBLICAS Y EL MEJORAMIENTO DE LOS INDICES DE DESEMPEÑO INSTITUCIONAL DE LA GOBERNACION DEL DEPARTAMENTO DE ARAUCA </t>
  </si>
  <si>
    <t>LEIDY TATIANA BALTA LOPEZ</t>
  </si>
  <si>
    <t xml:space="preserve"> HAMMER EDISSON CASTAEDA HERNANDEZ</t>
  </si>
  <si>
    <t>ASISTENCIA PROFESIONAL COMO APOYO AL FORTALECIMIENTO DE MIPG, PARA LA IMPLEMENTACIÓN DE LA POLÍTICA COMPRAS Y CONTRATACIÓN PÚBLICA (ABOGADO 3)</t>
  </si>
  <si>
    <t>EDUCACIÓN</t>
  </si>
  <si>
    <t>ANDREA XIOMARA VESGA</t>
  </si>
  <si>
    <t>318 5794103</t>
  </si>
  <si>
    <t>PRESTACIÓN DE SERVICIOS PROFESIONALES COMO CONTADOR PÚBLICO PARA LA DEPURACIÓN DE LA DEUDA PRESUNTA Y FONDO DE PENSIONES EN LA SECRETARIA DE EDUCACIÓN DE LA GOBERNACIÓN DEL DEPARTAMENTO DE ARAUCA.</t>
  </si>
  <si>
    <t>MAYRA ALEJANDRA MEDINA GUALDRON</t>
  </si>
  <si>
    <t>317 5140450</t>
  </si>
  <si>
    <t>PRESTACION DE SERVICIOS DE APOYO A LA GESTION CON TERMINACION DE MATERIAS COMO CONTADORA EN EL AREA DE TALENTO HUMANO DE LA SECRETARIA DE EDUCACION DEL DEPARTAMENTO DE ARAUCA.</t>
  </si>
  <si>
    <t>JAIR ARLEY SANTANA</t>
  </si>
  <si>
    <t>311 2740053</t>
  </si>
  <si>
    <t>PRESTACION DE SERVICIOS PROFESIONALES A LA GESTION ADMINISTRATIVA EN LA SECRETARIA DE EDUCACION DE LA GOBERNACION DE ARAUCA.</t>
  </si>
  <si>
    <t xml:space="preserve">PROFESIONAL ASESORA  </t>
  </si>
  <si>
    <t>ANDREA CAROLINA BARRERA GONZALEZ</t>
  </si>
  <si>
    <t>PRESTACIÓN DE SERVICIOS PROFESIONALES A LA GESTIÓN ADMINISTRATIVA EN LA OFICINA ASESORA DE CULTURA Y TURISMO DE LA GOBERNACIÓN DEL DEPARTAMENTO DE ARAUCA</t>
  </si>
  <si>
    <t>PROFESIONAL CULTURA Y TURISMO</t>
  </si>
  <si>
    <t>DANIT JOHANA MOJICA MURGAS</t>
  </si>
  <si>
    <t>PRESTACIÓN DE SERVICIOS PROFESIONALES COMO APOYO EN LA REVISIÓN, ACTUALIZACIÓN Y SEGUIMIENTO DE PROYECTOS EN LA OFICINA ASESORA DE CULTURA Y TURISMO DE LA GOBERNACIÓN DEL DEPARTAMENTO DE ARAUCA</t>
  </si>
  <si>
    <t>LUIS DANIEL CHACON TERAN</t>
  </si>
  <si>
    <t>PRESTACION DE SERVICIOS PROFESIONALES COMO ABOGADO PARA EL FORTALECIMIENTO DE LOS PROCESOS DE CONTRATACION (ETAPAS PRECONTRACTUAL, CONTRACTUAL Y POSCONTRACTUAL), EN LA SECRETARIA DE EDUCACION DE LA GOBERNACION DEL DEPARTAMENTO DE ARAUCA.</t>
  </si>
  <si>
    <t>ALIX XIOMARA MORA</t>
  </si>
  <si>
    <t>312 3497610</t>
  </si>
  <si>
    <t>PRESTACIÓN DE SERVICIOS DE APOYO A LA GESTIÓN EN EL MANTENIMIENTO Y APOYO LOGÍSTICO DEL ÁREA DE SERVICIOS GENERALES EN LA CASA DE LA CULTURA DEL DEPARTAMENTO DE ARAUCA.</t>
  </si>
  <si>
    <t>GOBIERNO</t>
  </si>
  <si>
    <t>TECNICO - AUXILIAR ADMINISTRATIV 0</t>
  </si>
  <si>
    <t>LOURDES MARGARITA RODRIGUEZ GRATEROL</t>
  </si>
  <si>
    <t xml:space="preserve">PRESTACION DE SERVICIOS DE APOYO A LA GESTION EN LA SECRETARIA DE GOBIERNO Y SEGURIDAD CIUDADANA DE LA GOBERNACION DEL DEPARTAMENTO DE ARAUCA (AUXILIAR ADMINISTRATIVO) </t>
  </si>
  <si>
    <t>MAYRA ALEJANDRA CALA CABRERA</t>
  </si>
  <si>
    <t>PRESTACION DE SERVICIOS PROFESIONALES EN LA SECRETARIA DE GOBIERNO Y SEGURIDAD CIUDADANA DE LA GOBERNACION DEL DEPARTAMENTO DE ARAUCA (ATENCION DE PQRS Y DEMAS ASUNTOS QUE REQUIERAN CONCEPTO JURIDICO EN GENERAL).</t>
  </si>
  <si>
    <t>WILLIAM RICARDO PAEZ CORREA</t>
  </si>
  <si>
    <t>PRESTACIÓN DE SERVICIOS PROFESIONALES COMO ABOGADO DE LA SECRETARIA DE GOBIERNO Y SEGURIDAD CIUDADANA DE LA GOBERNACIÓN DEL DEPARTAMENTO DE ARAUCA (APOYAR LOS PROCESOS DISCIPLINARIOS, LAS LIQUIDACIONES CONTRACTUALES Y LA GESTIÓN DE LA CALIDAD)</t>
  </si>
  <si>
    <t>INFRAESTRUCTURA</t>
  </si>
  <si>
    <t>CINDY KATHERINE CAMEJO OROZCO</t>
  </si>
  <si>
    <t>PRESTACION DE SERVICIOS PROFESIONALES EN LA SECRETARIA DE INFRAESTRUCTURA FISICA DE LA GOBERNACION DEL DEPARTAMENTO DE ARAUCA, COMO INGENIERO CIVIL - SECTOR AGUA POTABLE, SANEAMIENTO BASICO Y OTROS.</t>
  </si>
  <si>
    <t>CRISTIAN ALEXANDER HERRERA</t>
  </si>
  <si>
    <t>PRESTACIÓN DE SERVICIOS PROFESIONALES COMO INGENIERO CIVIL EN LA SECRETARIA DE INFRAESTRUCTURA FÍSICA DE LA GOBERNACIÓN DEL DEPARTAMENTO DE ARAUCA, PARA APOYAR LOS PROYECTOS DEL PROCESO DE GESTIÓN DE INFRAESTRUCTURA Y HABITAT Y OTROS.</t>
  </si>
  <si>
    <t>INGENIERO AMBIENTAL</t>
  </si>
  <si>
    <t>DAYANA MILENA MORENO PABON</t>
  </si>
  <si>
    <t>PRESTACION DE SERVICIOS PROFESIONALES EN LA SECRETARIA DE INFRAESTRUCTURA FISICA DE LA GOBERNACION DEL DEPARTAMENTO DE ARAUCA (INGENIERO AMBIENTAL)</t>
  </si>
  <si>
    <t>LUIS CARLOS ALVAREZ URBINA</t>
  </si>
  <si>
    <t>PRESTACION DE SERVICIOS PROFESIONALES COMO INGENIERO CIVIL EN LA SECRETARIA DE INFRAESTRUCTURA FISICA DE LA GOBERNACION DEL DEPARTAMENTO DE ARAUCA, PARA APOYAR LOS PROYECTOS DE GAS, ENERGIA Y OTROS.</t>
  </si>
  <si>
    <t>RICHARD ALEXANDER RAMIREZ GARRIDO</t>
  </si>
  <si>
    <t>PRESTACION DE SERVICIOS PROFESIONALES EN LA SECRETARIA DE INFRAESTRUCTURA FISICA DE LA GOBERNACION DEL DEPARTAMENTO DE ARAUCA (ABOGADO 1)</t>
  </si>
  <si>
    <t>LALESK VIVIANA ARIAS FUENTES</t>
  </si>
  <si>
    <t>PRESTACION DE SERVICIOS PROFESIONALES EN LA SECRETARIA DE INFRAESTRUCTURA FISICA DE LA GOBERNACION DEL DEPARTAMENTO DE ARAUCA (ABOGADO 2)</t>
  </si>
  <si>
    <t>JURÍDICA</t>
  </si>
  <si>
    <t xml:space="preserve">JUAN DIEGO PORTELA SALAZAR	</t>
  </si>
  <si>
    <t>PRESTACIÓN DE SERVICIOS DE APOYO A LA GESTIÓN EN LA OFICINA DE COORDINACIÓN JURÍDICA PARA ASUNTOS ADMINISTRATIVOS DE LA GOBERNACIÓN DE ARAUCA</t>
  </si>
  <si>
    <t>TOMAS ALEJANDRO BLANCO RODRIGUEZ</t>
  </si>
  <si>
    <t>PRESTACION DE SERVICIOS PROFESIONALES COMO ABOGADO ESPECIALIZADO EN LA COORDINACION JURIDICA DEL DESPACHO DE LA GOBERNACION DE ARAUCA PARA ASUNTOS ADMINISTRATIVOS.</t>
  </si>
  <si>
    <t>ASISTENCIA PROFESIONAL COMO APOYO AL FORTALECIMIENTO DE MIPG, PARA LA IMPLEMENTACIÓN DE LA POLÍTICA DE DEFENSA JURÍDICA Y GESTIÓN CONTRACTUAL (ABOGADO 1)</t>
  </si>
  <si>
    <t>ANDRES ALFONSO DAZA GOMEZ</t>
  </si>
  <si>
    <t>JOSE LUIS RENDON ALEJO</t>
  </si>
  <si>
    <t>ASISTENCIA PROFESIONAL COMO APOYO AL FORTALECIMIENTO DE MIPG, PARA LA IMPLEMENTACIÓN DE LA POLÍTICA DE DEFENSA JURÍDICA Y GESTIÓN CONTRACTUAL (ABOGADO 2)</t>
  </si>
  <si>
    <t>SECRETARIA GENERAL Y DESARROLLO INSTITUCIONAL</t>
  </si>
  <si>
    <t xml:space="preserve">ABOGADO </t>
  </si>
  <si>
    <t>PRESTACIÓN DE SERVICIOS PROFESIONALES COMO ABOGADO EN LA SECRETARÍA GENERAL Y DESARROLLO INSTITUCIONAL DE LA GOBERNACIÓN DEL DEPARTAMENTO DE ARAUCA - SANEAMIENTO DE BIENES INMUEBLES</t>
  </si>
  <si>
    <t>GERMAN FELIPE MEZA HERNANDEZ</t>
  </si>
  <si>
    <t>PRESTACION DE SERVICIOS DE APOYO PROFESIONAL COMO ABOGADO  EN LA SECRETARIA GENERAL  Y DESARROLLO INSTITUCIONAL DE LA GOBERNACIÓN DEL DEPARTAMENTO DE ARAUCA - FONDO DE PENSIONES.</t>
  </si>
  <si>
    <t>ATENCION AL CIUDADANO    TECNICO LABORAL POR COMPETENCIAS</t>
  </si>
  <si>
    <t>310 8036242</t>
  </si>
  <si>
    <t>PRESTACION DE SERVICIOS DE APOYO A LA GESTION EN LA SECRETARIA GENERAL Y DESARROLLO INSTITUCIONAL DE LA GOBERNACION DEL DEPARTAMENTO DE ARAUCA (ATENCION AL CIUDADANO)</t>
  </si>
  <si>
    <t>LUIS ANTONIO DOMINGUEZ</t>
  </si>
  <si>
    <t>PRESTACION DE SERVICIOS DE APOYO A LA GESTION EN LA SECRETARIA GENERAL Y DESARROLLO INSTITUCIONAL DE LA GOBERNACION DEL DEPARTAMENTO DE ARAUCA (AUXILIAR ADMINISTRATIVO)</t>
  </si>
  <si>
    <t>OMAR ANTONIO ORTIZ</t>
  </si>
  <si>
    <t>313 3241012</t>
  </si>
  <si>
    <t>PRESTACIÓN DE SERVICIOS DE APOYO A LA GESTIÓN EN EL MANTENIMIENTO Y APOYO LOGISTICO DEL AREA DE SERVICIOS GENERALES DE LA SECRETARIA GENERAL Y DESARROLLO INSTITUCIONAL DE LA GOBERNACIÓN DEL DEPARTAMENTO DE ARAUCA</t>
  </si>
  <si>
    <t>INES BOLIVAR BAUTISTA</t>
  </si>
  <si>
    <t>321 8502299</t>
  </si>
  <si>
    <t>LINE MORALES DIAZ</t>
  </si>
  <si>
    <t>PRESTACIÓN DE SERVICIOS PROFESIONALES COMO CONTADOR PÚBLICO EN LA SECRETARIA GENERAL Y DESARROLLO INSTITUCIONAL DE LA GOBERNACIÓN DEL DEPARTAMENTO DE ARAUCA.</t>
  </si>
  <si>
    <t>GERSON ALBERTO PEREZ ZAMBRANO</t>
  </si>
  <si>
    <t>PRESTACION DE SERVICIOS PROFESIONALES COMO CONTADOR PUBLICO PARA LA DEPURACION DE LA DEUDA PRESUNTA Y REAL DE LA GOBERNACION DEL DEPARTAMENTO DE ARAUCA A LOS FONDOS DE PENSION.</t>
  </si>
  <si>
    <t>PSICOLOGA SST</t>
  </si>
  <si>
    <t>PAOLA ANDREA GUEDES TRIGO</t>
  </si>
  <si>
    <t>PRESTACIÓN DE SERVICIOS PROFESIONALES COMO PSICOLOGO EN LA SECRETARÍA GENERAL Y DESARROLLO INSTITUCIONAL EN LA GOBERNACIÓN DEL DEPARTAMENTO DE ARAUCA</t>
  </si>
  <si>
    <t>TECNICO DE AIRES</t>
  </si>
  <si>
    <t>PRESTACIÓN DE SERVICIOS DE APOYO A LA GESTIÓN COMO TÉCNICO PARA INSTALACIÓN, REVISIÓN, MANTENIMIENTO PREVENTIVO Y CORRECTIVO DE LOS EQUIPOS DE AIRE ACONDICIONADO DE LA GOBERNACIÓN DE ARAUCA.</t>
  </si>
  <si>
    <t>TECNOLOGO  ELECTRICISTA</t>
  </si>
  <si>
    <t>ALVEY EUGENIO HURTADO GIRALDO</t>
  </si>
  <si>
    <t xml:space="preserve">PRESTACIÓN DE SERVICIOS DE APOYO A LA GESTIÓN COMO TECNÓLOGO PARA EL APOYO EN LA REVISIÓN Y MANTENIMIENTO PREVENTIVO Y CORRECTIVO DE LA RED ELÉCTRICA DE LA GOBERNACIÓN DE ARAUCA </t>
  </si>
  <si>
    <t>ADMINISTRADOR/ ING INDUSTRIAL</t>
  </si>
  <si>
    <t>LUISA ISABEL TOVAR</t>
  </si>
  <si>
    <t>313 8445403</t>
  </si>
  <si>
    <t>PRESTACION DE SERVICIOS PROFESIONALES  EN LA SECRETARIA GENERAL Y DESARROLLO INSTITUCIONAL DE LA GOBERNACION DEL DEPARTAMENTO DE ARAUCA (ATENCION AL CIUDADANO)</t>
  </si>
  <si>
    <t>SHAKIRA ALEXANDRA MORALES PEREZ</t>
  </si>
  <si>
    <t>314 2401480</t>
  </si>
  <si>
    <t>ASISTENCIA PROFESIONAL COMO APOYO AL FORTALECIMIENTO DEL MIPG, RELACIONADO CON EL SISTEMA DE GESTIÓN DE LA CALIDAD, EN TAREAS ESPECÍFICAS DE AUDITORÍAS, SEGUIMIENTOS Y PLANES DE MEJORAMIENTO.</t>
  </si>
  <si>
    <t>RAFAEL ANTONIO CORDERO FRANCO</t>
  </si>
  <si>
    <t>PRESTACION DE SERVICIOS COMO AUXILIAR PARA LA EJECUCION DEL PLAN DEL TRATAMIENTO DE RESIDUOS TECNOLOGICOS</t>
  </si>
  <si>
    <t>OMAR JOSE PORTELA GIL</t>
  </si>
  <si>
    <t>311 8000397</t>
  </si>
  <si>
    <t>ASISTENCIA PROFESIONAL COMO APOYO AL FORTALECIMIENTO DE MIPG, PARA LA IMPLEMENTACIÓN DE LA POLÍTICA COMPRAS Y CONTRATACIÓN PÚBLICA (ABOGADO 1).</t>
  </si>
  <si>
    <t>ERIKA YASMIN ARIZA CASTILLO</t>
  </si>
  <si>
    <t xml:space="preserve"> 317 5762497</t>
  </si>
  <si>
    <t>ASISTENCIA PROFESIONAL PARA FORTALECER LOS PROCESOS DE MEJORA CONTINUA EN EL ÁREA DE SALUD Y SEGURIDAD EN EL TRABAJO</t>
  </si>
  <si>
    <t>PROFESIONAL EN SISTEMAS DE LA INFORMACIÓN BIBLIOTECOLOGÍA Y ARCHIVÍSTICA CON ESPECIALIZACIÓN</t>
  </si>
  <si>
    <t>MIGUEL ANGEL MANRIQUE MIKAN</t>
  </si>
  <si>
    <t>317 3782671</t>
  </si>
  <si>
    <t>ASISTENCIA PROFESIONAL COMO APOYO AL FORTALECIMIENTO DEL MIPG, PARA LA IMPLEMENTACIÓN DE LA POLÍTICA DE GESTIÓN DOCUMENTAL Y ARCHIVÍSTICA EN LA SECRETARÍA GENERAL Y DESARROLLO INSTITUCIONAL</t>
  </si>
  <si>
    <t>TÉCNICO</t>
  </si>
  <si>
    <t>PAOLA ANDREA RODRIGUEZ BASTILLA</t>
  </si>
  <si>
    <t>323 4651296</t>
  </si>
  <si>
    <t>ASISTENCIA TÉCNICA PARA EL ÁREA DE ATENCIÓN Y SERVICIO AL CIUDADANO PARA DISEÑAR, IMPLEMENTAR Y OPTIMIZAR ESTRATEGIAS, PROCESOS Y MECANISMOS DE ATENCIÓN, ASEGURANDO QUE LA ENTIDAD BRINDE UN SERVICIO ÁGIL, OPORTUNO, INCLUYENTE Y TRANSPARENTE EN CUMPLIMIENTO DE LOS LINEAMIENTOS DEL MIPG Y DE LA POLÍTICA DE PARTICIPACIÓN Y SERVICIO AL CIUDADANO</t>
  </si>
  <si>
    <t>ANGIE YOHENNY UNDA SARAVIA</t>
  </si>
  <si>
    <t>318 5287232</t>
  </si>
  <si>
    <t>ASISTENCIA PROFESIONAL COMO APOYO AL FORTALECIMIENTO DE MIPG, PARA LA IMPLEMENTACIÓN DE LA POLÍTICA COMPRAS Y CONTRATACIÓN PÚBLICA (ABOGADO 2)</t>
  </si>
  <si>
    <t>INGENIERO INDUSTRIAL CON ESPECIALIZACIÓN</t>
  </si>
  <si>
    <t>JUAN CARLOS LOPEZ ZOCADAGUI</t>
  </si>
  <si>
    <t>ASISTENCIA PROFESIONAL COMO APOYO AL FORTALECIMIENTO DE MIPG, EN LA POLÍTICA DE TALENTO HUMANO, COMUNICACIÓN ORGANIZACIONAL, POLÍTICA DE GESTIÓN DE INNOVACIÓN DEL CONOCIMIENTO, POLÍTICA DE INTEGRIDAD Y ACTIVIDADES DE BIENESTAR SOCIAL</t>
  </si>
  <si>
    <t>INGENIERA INDUSTRIAL</t>
  </si>
  <si>
    <t>ASISTENCIA PROFESIONAL COMO APOYO A LA POLÍTICA DE CONTROL INTERNO EN EL SEGUIMIENTO Y EVALUACIÓN DE LAS ACCIONES ENCAMINADAS A FORTALECER MIPG.</t>
  </si>
  <si>
    <t>TÉCNICO LABORAL POR COMPETENCIAS AUXILIAR EN SISTEMAS INFORMÁTICOS</t>
  </si>
  <si>
    <t>FREDY OCTAVIO CHAPARRO LUNA</t>
  </si>
  <si>
    <t>ASISTENCIA TÉCNICA PARA EL MANTENIMIENTO Y SOPORTE DE LA INFRAESTRUCTURA TI, REALIZANDO ACTIVIDADES PREVENTIVAS Y CORRECTIVAS PARA GARANTIZAR LA CONTINUIDAD OPERATIVA Y EL ÓPTIMO DESEMPEÑO DE LOS RECURSOS TECNOLÓGICOS</t>
  </si>
  <si>
    <t>INGENIERO DE SISTEMAS CON ESPECIALIZACIÓN</t>
  </si>
  <si>
    <t>JOHANNA ARIAS BELTRAN</t>
  </si>
  <si>
    <t>316 7203502</t>
  </si>
  <si>
    <t>ASISTENCIA PROFESIONAL PARA EL APOYO EN EL SEGUIMIENTO A LAS POLÍTICAS DE MIPG Y FORTALECER LA GESTIÓN, FORMULACIÓN Y SEGUIMIENTO DE PROYECTOS DE INVERSIÓN ARTICULADOS AL PLAN DE DESARROLLO, EN EL MARCO DEL DESEMPEÑO INSTITUCIONAL.</t>
  </si>
  <si>
    <t>YOLANDA BLANCO BLANCO</t>
  </si>
  <si>
    <t>ASISTENCIA PROFESIONAL COMO ANALISTA DE SISTEMAS DE INFORMACIÓN PARA ATENDER LOS REQUERIMIENTOS E IDENTIFICAR ACCIONES DE MEJORA EN EL FUNCIONAMIENTO DEL SISTEMA DE GESTIÓN FINANCIERA - SGF, RELACIONADAS CON LA REFORMA PENSIONAL Y LOS CONTRATOS DE PRESTACIÓN DE SERVICIOS (SEGURIDAD SOCIAL) Y EL SISTEMA DE INFORMACIÓN ADMINISTRATIVO Y CIUDADANO EN EL MARCO DE LAS ACTUALIZACIONES REALIZADAS POR EL DNP CON RELACIÓN A LA IMPLEMENTACIÓN DE LA PLATAFORMA PIIP - INVERSIÓN Y REGALÍAS.</t>
  </si>
  <si>
    <t xml:space="preserve">ALVARO CALDERON SANCHEZ </t>
  </si>
  <si>
    <t>ASISTENCIA PROFESIONAL COMO PROGRAMADOR DE SISTEMAS DE INFORMACIÓN PARA IMPLEMENTAR LOS REQUERIMIENTOS QUE PERMITAN ACTUALIZAR EL SISTEMA DE GESTIÓN FINANCIERA - SGF RELACIONADAS CON LA REFORMA PENSIONAL Y LOS CONTRATOS DE PRESTACIÓN DE SERVICIOS (SEGURIDAD SOCIAL) Y EL SISTEMA DE INFORMACIÓN ADMINISTRATIVO Y CIUDADANO EN EL MARCO DE LAS ACTUALIZACIONES REALIZADAS POR EL DNP CON RELACIÓN A LA IMPLEMENTACIÓN DE LA PLATAFORMA PIIP INVERSIÓN Y REGALÍAS. (INGENIRO PROGRAMADOR 1).</t>
  </si>
  <si>
    <t>MIGUEL ANGEL ALBARRACIN CONTRERAS</t>
  </si>
  <si>
    <t>ASISTENCIA PROFESIONAL PARA BRINDAR SOPORTE DE TI Y REALIZAR LA GESTIÓN DE LA SEGURIDAD DE LA INFORMACIÓN E INFRAESTRUCTURA TI</t>
  </si>
  <si>
    <t>SERGIO HUMBERTO FRANCO</t>
  </si>
  <si>
    <t>ASISTENCIA PROFESIONAL PARA EL SOPORTE Y MANTENIMIENTO DE LA INFRAESTRUCTURA TI, INCLUYENDO LA ADMINISTRACIÓN DE SERVIDORES, REDES Y MANTENIMIENTO DE EQUIPOS PARA GARANTIZAR LA OPERATIVIDAD Y DISPONIBILIDAD DE LA INFRAESTRUCTURA TECNOLÓGICA</t>
  </si>
  <si>
    <t>TECNOLOGO EN SALUD OCUPACIONAL</t>
  </si>
  <si>
    <t>RAQUEL ALCIRA SARMIENTO PEÑALOZA</t>
  </si>
  <si>
    <t>ASISTENCIA TÉCNICA DE APOYO Y SOPORTE EN ACTIVIDADES ENCAMINADAS A LA MEJORA CONTINUA DEL PROGRAMA DE SALUD Y SEGURIDAD EN EL TRABAJO</t>
  </si>
  <si>
    <t>GLEIDYS YAJAIRA LOPEZ</t>
  </si>
  <si>
    <t>312 6051619</t>
  </si>
  <si>
    <t>PRESTACION DE SERVICIOS PROFESIONALES COMO INGENIERO INDUSTRIAL PARA APOYAR EL AREA DE TALENTO HUMANO E N LA IMPLEMENTACION,SEGUIMIENTO Y EVALUACION DE PLANES DE MEJORAMIENTO.</t>
  </si>
  <si>
    <t>CONTROL INTERNO</t>
  </si>
  <si>
    <t>ASISTENCIA PROFESIONAL COMO APOYO AL FORTALECIMIENTO DE MIPG, PARA LA IMPLEMENTACIÓN DE LA POLÍTICA COMPRAS Y CONTRATACIÓN PÚBLICA (ABOGADO 1)</t>
  </si>
  <si>
    <t>DIRECCION</t>
  </si>
  <si>
    <t>INICIO</t>
  </si>
  <si>
    <t>TERMINACION</t>
  </si>
  <si>
    <t xml:space="preserve">CL 24A 29 16 </t>
  </si>
  <si>
    <t>ERIKA TATIANA ZAPATA</t>
  </si>
  <si>
    <t>CL 16  24 28</t>
  </si>
  <si>
    <t>CL 14 17 51</t>
  </si>
  <si>
    <t>CR 23  25 72</t>
  </si>
  <si>
    <t>CL 20 CR 21</t>
  </si>
  <si>
    <t>VEREDA FELICIANO</t>
  </si>
  <si>
    <t>CL 30 N 17 42</t>
  </si>
  <si>
    <t>CR 13 N 24 50</t>
  </si>
  <si>
    <t>CR 15 N 22 52</t>
  </si>
  <si>
    <t xml:space="preserve">CR 37 CL 17 </t>
  </si>
  <si>
    <t xml:space="preserve">Cl 20 Cr 21 </t>
  </si>
  <si>
    <t xml:space="preserve">CR 20 15 09  </t>
  </si>
  <si>
    <t xml:space="preserve">CR 36 15A 54 </t>
  </si>
  <si>
    <t xml:space="preserve">CL 16 22 54 </t>
  </si>
  <si>
    <t>CR 33 19 28</t>
  </si>
  <si>
    <t>CR 21 15 42</t>
  </si>
  <si>
    <t xml:space="preserve">Cr 15A  3 24 </t>
  </si>
  <si>
    <t>CRA 13 N 24-50</t>
  </si>
  <si>
    <t>CR 18  20 62</t>
  </si>
  <si>
    <t>CL 22 24 64</t>
  </si>
  <si>
    <t>CL 27  21 42</t>
  </si>
  <si>
    <t>CL 18  26 74</t>
  </si>
  <si>
    <t>CL 21  9 80</t>
  </si>
  <si>
    <t xml:space="preserve">CR 14 22 19 </t>
  </si>
  <si>
    <t>Cl 15A  26 53</t>
  </si>
  <si>
    <t>ERIKA TATIANA GUTIERREZ</t>
  </si>
  <si>
    <t>CL 16 30 85</t>
  </si>
  <si>
    <t xml:space="preserve">CR 28  20 69 </t>
  </si>
  <si>
    <t>CR 9 N. 21 17</t>
  </si>
  <si>
    <t>DAVID  ESTEBAN RIVERA</t>
  </si>
  <si>
    <t>VDA BARRANCONES</t>
  </si>
  <si>
    <t>CR 35A 15 12</t>
  </si>
  <si>
    <t>CL 16  41a 23</t>
  </si>
  <si>
    <t>CL 2  23A 11</t>
  </si>
  <si>
    <t>BRISAS DEL LLANO</t>
  </si>
  <si>
    <t>CR 40 19 05</t>
  </si>
  <si>
    <t>CR 14 24 75</t>
  </si>
  <si>
    <t>GUAYACAN PLAZA CS 3</t>
  </si>
  <si>
    <t>BARRIO SANTA TERESITA</t>
  </si>
  <si>
    <t>BARRIO EL PORVENIR</t>
  </si>
  <si>
    <t>URB.20 DE JULIO</t>
  </si>
  <si>
    <t>CL 27 20 48</t>
  </si>
  <si>
    <t>HENRY LUNA OREJARENA</t>
  </si>
  <si>
    <t>CL23  15 64</t>
  </si>
  <si>
    <t>CL 26 A 21 43</t>
  </si>
  <si>
    <t xml:space="preserve">CR 25  4 19 </t>
  </si>
  <si>
    <t>CR 15 13 37</t>
  </si>
  <si>
    <t xml:space="preserve">CL 20 CR 21 </t>
  </si>
  <si>
    <t>CL 144  7 31</t>
  </si>
  <si>
    <t xml:space="preserve">Cl 20 CR 21 </t>
  </si>
  <si>
    <t xml:space="preserve">CR 11  17 42 </t>
  </si>
  <si>
    <t xml:space="preserve">CL 13  14A 05 </t>
  </si>
  <si>
    <t>VEREDA NUEVO HORIZONTE</t>
  </si>
  <si>
    <t>CL 15  26 64</t>
  </si>
  <si>
    <t>URB. ALTOS DE LA SABANA</t>
  </si>
  <si>
    <t xml:space="preserve">MZ 1 LOTE 28 </t>
  </si>
  <si>
    <t>CL 52 25 80</t>
  </si>
  <si>
    <t xml:space="preserve">CL 18 102 68 </t>
  </si>
  <si>
    <t xml:space="preserve">CL 23  15 64 </t>
  </si>
  <si>
    <t>CL 52 A 9 30</t>
  </si>
  <si>
    <t>CR 24 36 45</t>
  </si>
  <si>
    <t>URB.BOSQUE CLUB</t>
  </si>
  <si>
    <t>CL 20 10 55</t>
  </si>
  <si>
    <t>BARRIO EL PARAISO</t>
  </si>
  <si>
    <t>BOGOTA</t>
  </si>
  <si>
    <t>1116796286</t>
  </si>
  <si>
    <t>08/05/-2025</t>
  </si>
  <si>
    <t>28/01/-2025</t>
  </si>
  <si>
    <t xml:space="preserve">CRA 14 N0.18-62 </t>
  </si>
  <si>
    <t>Cll 20 Cra 21</t>
  </si>
  <si>
    <t>CRA 8C N 4-06</t>
  </si>
  <si>
    <t>MARIA CAMILA SIERRA JAIMES</t>
  </si>
  <si>
    <t>CRA 37 CALLE 17</t>
  </si>
  <si>
    <t>CRA 17 NO. 18-26</t>
  </si>
  <si>
    <t>CRA 14 No 18-62</t>
  </si>
  <si>
    <t>CALLE 15 CON CRA 20</t>
  </si>
  <si>
    <t>DEIRY ESTHER LEMUS QUINTERO</t>
  </si>
  <si>
    <t>CLL 17 N 11-05</t>
  </si>
  <si>
    <t>CALLE 20 NO. 28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</si>
</sst>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_-[$$-240A]\ * #,##0.0_-;\-[$$-240A]\ * #,##0.0_-;_-[$$-240A]\ * &quot;-&quot;??_-;_-@_-"/>
    <numFmt numFmtId="166" formatCode="_-[$$-240A]\ * #,##0.0_-;\-[$$-240A]\ * #,##0.0_-;_-[$$-240A]\ * &quot;-&quot;?_-;_-@_-"/>
  </numFmts>
  <fonts count="14">
    <font>
      <sz val="10"/>
      <color rgb="FF000000"/>
      <name val="Times New Roman"/>
      <charset val="134"/>
    </font>
    <font>
      <sz val="10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0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9"/>
      <name val="Times New Roman"/>
      <family val="1"/>
    </font>
    <font>
      <sz val="9"/>
      <name val="Arial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2" fillId="0" borderId="0"/>
  </cellStyleXfs>
  <cellXfs count="25">
    <xf numFmtId="0" fontId="0" fillId="0" borderId="0" xfId="0"/>
    <xf numFmtId="43" fontId="1" fillId="0" borderId="0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166" fontId="1" fillId="0" borderId="0" xfId="0" applyNumberFormat="1" applyFont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165" fontId="0" fillId="0" borderId="0" xfId="0" applyNumberForma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165" fontId="11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65" fontId="6" fillId="0" borderId="0" xfId="0" applyNumberFormat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left" vertical="center" wrapText="1"/>
    </xf>
    <xf numFmtId="165" fontId="3" fillId="0" borderId="2" xfId="1" applyNumberFormat="1" applyFont="1" applyFill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Normal 2 2 2 2" xfId="2" xr:uid="{00000000-0005-0000-0000-000031000000}"/>
  </cellStyles>
  <dxfs count="0"/>
  <tableStyles count="0" defaultTableStyle="TableStyleMedium2" defaultPivotStyle="PivotStyleLight16"/>
  <colors>
    <mruColors>
      <color rgb="FF6699FF"/>
      <color rgb="FFFF99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"/>
  <sheetViews>
    <sheetView tabSelected="1" topLeftCell="A72" zoomScale="72" zoomScaleNormal="72" zoomScaleSheetLayoutView="34" workbookViewId="0">
      <selection activeCell="M3" sqref="M3"/>
    </sheetView>
  </sheetViews>
  <sheetFormatPr baseColWidth="10" defaultColWidth="11.44140625" defaultRowHeight="34.950000000000003" customHeight="1"/>
  <cols>
    <col min="1" max="1" width="9.33203125" style="15" customWidth="1"/>
    <col min="2" max="2" width="24.33203125" style="2" customWidth="1"/>
    <col min="3" max="3" width="27.5546875" style="16" customWidth="1"/>
    <col min="4" max="4" width="20.6640625" style="15" customWidth="1"/>
    <col min="5" max="5" width="13.33203125" style="19" customWidth="1"/>
    <col min="6" max="6" width="14.21875" style="19" customWidth="1"/>
    <col min="7" max="7" width="16.6640625" style="19" customWidth="1"/>
    <col min="8" max="8" width="61.109375" style="20" customWidth="1"/>
    <col min="9" max="10" width="19.109375" style="20" customWidth="1"/>
    <col min="11" max="11" width="18.44140625" style="21" customWidth="1"/>
    <col min="12" max="12" width="21.109375" style="2" customWidth="1"/>
    <col min="13" max="13" width="13.44140625" style="2" customWidth="1"/>
    <col min="14" max="16384" width="11.44140625" style="2"/>
  </cols>
  <sheetData>
    <row r="1" spans="1:11" s="6" customFormat="1" ht="28.95" customHeight="1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215</v>
      </c>
      <c r="H1" s="3" t="s">
        <v>6</v>
      </c>
      <c r="I1" s="3" t="s">
        <v>216</v>
      </c>
      <c r="J1" s="3" t="s">
        <v>217</v>
      </c>
      <c r="K1" s="5" t="s">
        <v>7</v>
      </c>
    </row>
    <row r="2" spans="1:11" s="9" customFormat="1" ht="48.6" customHeight="1">
      <c r="A2" s="7">
        <v>1</v>
      </c>
      <c r="B2" s="7" t="s">
        <v>8</v>
      </c>
      <c r="C2" s="7" t="s">
        <v>9</v>
      </c>
      <c r="D2" s="7" t="s">
        <v>10</v>
      </c>
      <c r="E2" s="7">
        <v>1116784163</v>
      </c>
      <c r="F2" s="7" t="s">
        <v>11</v>
      </c>
      <c r="G2" s="7" t="s">
        <v>282</v>
      </c>
      <c r="H2" s="7" t="s">
        <v>12</v>
      </c>
      <c r="I2" s="22">
        <v>45954</v>
      </c>
      <c r="J2" s="22">
        <v>46021</v>
      </c>
      <c r="K2" s="23">
        <v>9380000</v>
      </c>
    </row>
    <row r="3" spans="1:11" s="9" customFormat="1" ht="55.2" customHeight="1">
      <c r="A3" s="7">
        <v>2</v>
      </c>
      <c r="B3" s="7" t="s">
        <v>8</v>
      </c>
      <c r="C3" s="7" t="s">
        <v>13</v>
      </c>
      <c r="D3" s="7" t="s">
        <v>14</v>
      </c>
      <c r="E3" s="7">
        <v>1116791482</v>
      </c>
      <c r="F3" s="7">
        <v>3173767845</v>
      </c>
      <c r="G3" s="7" t="s">
        <v>250</v>
      </c>
      <c r="H3" s="7" t="s">
        <v>15</v>
      </c>
      <c r="I3" s="22">
        <v>45917</v>
      </c>
      <c r="J3" s="22">
        <v>46022</v>
      </c>
      <c r="K3" s="23">
        <v>12950000</v>
      </c>
    </row>
    <row r="4" spans="1:11" s="9" customFormat="1" ht="58.2" customHeight="1">
      <c r="A4" s="7">
        <v>3</v>
      </c>
      <c r="B4" s="7" t="s">
        <v>8</v>
      </c>
      <c r="C4" s="7" t="s">
        <v>17</v>
      </c>
      <c r="D4" s="7" t="s">
        <v>18</v>
      </c>
      <c r="E4" s="7">
        <v>1006453739</v>
      </c>
      <c r="F4" s="7">
        <v>3234387837</v>
      </c>
      <c r="G4" s="7" t="s">
        <v>238</v>
      </c>
      <c r="H4" s="7" t="s">
        <v>19</v>
      </c>
      <c r="I4" s="22">
        <v>45786</v>
      </c>
      <c r="J4" s="22">
        <v>46022</v>
      </c>
      <c r="K4" s="23">
        <f>6600000+8580000</f>
        <v>15180000</v>
      </c>
    </row>
    <row r="5" spans="1:11" s="9" customFormat="1" ht="49.2" customHeight="1">
      <c r="A5" s="7">
        <v>4</v>
      </c>
      <c r="B5" s="7" t="s">
        <v>20</v>
      </c>
      <c r="C5" s="7" t="s">
        <v>21</v>
      </c>
      <c r="D5" s="7" t="s">
        <v>22</v>
      </c>
      <c r="E5" s="7">
        <v>1007974328</v>
      </c>
      <c r="F5" s="7">
        <v>3233862083</v>
      </c>
      <c r="G5" s="7" t="s">
        <v>283</v>
      </c>
      <c r="H5" s="7" t="s">
        <v>23</v>
      </c>
      <c r="I5" s="22">
        <v>45712</v>
      </c>
      <c r="J5" s="22">
        <v>46022</v>
      </c>
      <c r="K5" s="23">
        <f>1650000+3700000+5735000</f>
        <v>11085000</v>
      </c>
    </row>
    <row r="6" spans="1:11" s="9" customFormat="1" ht="59.25" customHeight="1">
      <c r="A6" s="7">
        <v>5</v>
      </c>
      <c r="B6" s="7" t="s">
        <v>24</v>
      </c>
      <c r="C6" s="7" t="s">
        <v>25</v>
      </c>
      <c r="D6" s="7" t="s">
        <v>26</v>
      </c>
      <c r="E6" s="8" t="s">
        <v>27</v>
      </c>
      <c r="F6" s="7" t="s">
        <v>28</v>
      </c>
      <c r="G6" s="7" t="s">
        <v>239</v>
      </c>
      <c r="H6" s="7" t="s">
        <v>29</v>
      </c>
      <c r="I6" s="22">
        <v>45953</v>
      </c>
      <c r="J6" s="22">
        <v>46022</v>
      </c>
      <c r="K6" s="23">
        <v>5060000</v>
      </c>
    </row>
    <row r="7" spans="1:11" s="9" customFormat="1" ht="55.2" customHeight="1">
      <c r="A7" s="7">
        <v>6</v>
      </c>
      <c r="B7" s="7" t="s">
        <v>24</v>
      </c>
      <c r="C7" s="7" t="s">
        <v>9</v>
      </c>
      <c r="D7" s="7" t="s">
        <v>30</v>
      </c>
      <c r="E7" s="7">
        <v>1116782194</v>
      </c>
      <c r="F7" s="7" t="s">
        <v>31</v>
      </c>
      <c r="G7" s="7" t="s">
        <v>221</v>
      </c>
      <c r="H7" s="7" t="s">
        <v>32</v>
      </c>
      <c r="I7" s="22">
        <v>45664</v>
      </c>
      <c r="J7" s="22">
        <v>46022</v>
      </c>
      <c r="K7" s="23">
        <f>4200000+12600000+15680000</f>
        <v>32480000</v>
      </c>
    </row>
    <row r="8" spans="1:11" s="9" customFormat="1" ht="55.2" customHeight="1">
      <c r="A8" s="7">
        <v>7</v>
      </c>
      <c r="B8" s="7" t="s">
        <v>24</v>
      </c>
      <c r="C8" s="7" t="s">
        <v>9</v>
      </c>
      <c r="D8" s="7" t="s">
        <v>33</v>
      </c>
      <c r="E8" s="7">
        <v>1116811152</v>
      </c>
      <c r="F8" s="7">
        <v>3153685026</v>
      </c>
      <c r="G8" s="7" t="s">
        <v>230</v>
      </c>
      <c r="H8" s="7" t="s">
        <v>34</v>
      </c>
      <c r="I8" s="22">
        <v>45674</v>
      </c>
      <c r="J8" s="22">
        <v>46022</v>
      </c>
      <c r="K8" s="23">
        <f>3700000+11100000+15680000</f>
        <v>30480000</v>
      </c>
    </row>
    <row r="9" spans="1:11" s="9" customFormat="1" ht="53.4" customHeight="1">
      <c r="A9" s="7">
        <v>8</v>
      </c>
      <c r="B9" s="7" t="s">
        <v>24</v>
      </c>
      <c r="C9" s="7" t="s">
        <v>35</v>
      </c>
      <c r="D9" s="7" t="s">
        <v>36</v>
      </c>
      <c r="E9" s="7">
        <v>1116798088</v>
      </c>
      <c r="F9" s="7">
        <v>3107533693</v>
      </c>
      <c r="G9" s="7" t="s">
        <v>225</v>
      </c>
      <c r="H9" s="7" t="s">
        <v>37</v>
      </c>
      <c r="I9" s="22">
        <v>45674</v>
      </c>
      <c r="J9" s="22">
        <v>46022</v>
      </c>
      <c r="K9" s="23">
        <f>2100000+7400000+14994000+11900000</f>
        <v>36394000</v>
      </c>
    </row>
    <row r="10" spans="1:11" s="9" customFormat="1" ht="49.95" customHeight="1">
      <c r="A10" s="7">
        <v>9</v>
      </c>
      <c r="B10" s="7" t="s">
        <v>24</v>
      </c>
      <c r="C10" s="7" t="s">
        <v>38</v>
      </c>
      <c r="D10" s="7" t="s">
        <v>39</v>
      </c>
      <c r="E10" s="7">
        <v>1116799594</v>
      </c>
      <c r="F10" s="7" t="s">
        <v>40</v>
      </c>
      <c r="G10" s="7" t="s">
        <v>224</v>
      </c>
      <c r="H10" s="7" t="s">
        <v>41</v>
      </c>
      <c r="I10" s="22">
        <v>45674</v>
      </c>
      <c r="J10" s="22">
        <v>46022</v>
      </c>
      <c r="K10" s="23">
        <f>4200000+12600000+14140000</f>
        <v>30940000</v>
      </c>
    </row>
    <row r="11" spans="1:11" s="9" customFormat="1" ht="63.6" customHeight="1">
      <c r="A11" s="7">
        <v>10</v>
      </c>
      <c r="B11" s="7" t="s">
        <v>24</v>
      </c>
      <c r="C11" s="7" t="s">
        <v>42</v>
      </c>
      <c r="D11" s="7" t="s">
        <v>219</v>
      </c>
      <c r="E11" s="8" t="s">
        <v>284</v>
      </c>
      <c r="F11" s="7" t="s">
        <v>43</v>
      </c>
      <c r="G11" s="7" t="s">
        <v>220</v>
      </c>
      <c r="H11" s="7" t="s">
        <v>44</v>
      </c>
      <c r="I11" s="22">
        <v>45758</v>
      </c>
      <c r="J11" s="22">
        <v>46022</v>
      </c>
      <c r="K11" s="23">
        <f>4200000+15680000</f>
        <v>19880000</v>
      </c>
    </row>
    <row r="12" spans="1:11" s="9" customFormat="1" ht="51" customHeight="1">
      <c r="A12" s="7">
        <v>11</v>
      </c>
      <c r="B12" s="7" t="s">
        <v>24</v>
      </c>
      <c r="C12" s="7" t="s">
        <v>9</v>
      </c>
      <c r="D12" s="7" t="s">
        <v>45</v>
      </c>
      <c r="E12" s="7">
        <v>1094241229</v>
      </c>
      <c r="F12" s="7" t="s">
        <v>46</v>
      </c>
      <c r="G12" s="7" t="s">
        <v>229</v>
      </c>
      <c r="H12" s="7" t="s">
        <v>47</v>
      </c>
      <c r="I12" s="22">
        <v>45905</v>
      </c>
      <c r="J12" s="22">
        <v>46022</v>
      </c>
      <c r="K12" s="23">
        <v>16380000</v>
      </c>
    </row>
    <row r="13" spans="1:11" s="9" customFormat="1" ht="58.5" customHeight="1">
      <c r="A13" s="7">
        <v>12</v>
      </c>
      <c r="B13" s="7" t="s">
        <v>24</v>
      </c>
      <c r="C13" s="7" t="s">
        <v>9</v>
      </c>
      <c r="D13" s="7" t="s">
        <v>48</v>
      </c>
      <c r="E13" s="7">
        <v>1116810977</v>
      </c>
      <c r="F13" s="7">
        <v>3212124732</v>
      </c>
      <c r="G13" s="7" t="s">
        <v>222</v>
      </c>
      <c r="H13" s="7" t="s">
        <v>49</v>
      </c>
      <c r="I13" s="22">
        <v>45786</v>
      </c>
      <c r="J13" s="22">
        <v>46022</v>
      </c>
      <c r="K13" s="23">
        <f>9600000+11946667</f>
        <v>21546667</v>
      </c>
    </row>
    <row r="14" spans="1:11" s="9" customFormat="1" ht="57" customHeight="1">
      <c r="A14" s="7">
        <v>13</v>
      </c>
      <c r="B14" s="7" t="s">
        <v>24</v>
      </c>
      <c r="C14" s="7" t="s">
        <v>9</v>
      </c>
      <c r="D14" s="7" t="s">
        <v>50</v>
      </c>
      <c r="E14" s="7">
        <v>1116792467</v>
      </c>
      <c r="F14" s="7">
        <v>3176370712</v>
      </c>
      <c r="G14" s="7" t="s">
        <v>243</v>
      </c>
      <c r="H14" s="7" t="s">
        <v>51</v>
      </c>
      <c r="I14" s="22">
        <v>45674</v>
      </c>
      <c r="J14" s="22">
        <v>46022</v>
      </c>
      <c r="K14" s="23">
        <f>4200000+4200000+12600000+15680000</f>
        <v>36680000</v>
      </c>
    </row>
    <row r="15" spans="1:11" s="9" customFormat="1" ht="55.95" customHeight="1">
      <c r="A15" s="7">
        <v>14</v>
      </c>
      <c r="B15" s="7" t="s">
        <v>24</v>
      </c>
      <c r="C15" s="7" t="s">
        <v>9</v>
      </c>
      <c r="D15" s="7" t="s">
        <v>52</v>
      </c>
      <c r="E15" s="7">
        <v>1118555519</v>
      </c>
      <c r="F15" s="7">
        <v>3185441398</v>
      </c>
      <c r="G15" s="7" t="s">
        <v>218</v>
      </c>
      <c r="H15" s="7" t="s">
        <v>53</v>
      </c>
      <c r="I15" s="22">
        <v>45673</v>
      </c>
      <c r="J15" s="22">
        <v>46022</v>
      </c>
      <c r="K15" s="23">
        <f>4200000+4200000+12600000+15680000</f>
        <v>36680000</v>
      </c>
    </row>
    <row r="16" spans="1:11" s="9" customFormat="1" ht="51.6" customHeight="1">
      <c r="A16" s="7">
        <v>15</v>
      </c>
      <c r="B16" s="7" t="s">
        <v>54</v>
      </c>
      <c r="C16" s="7" t="s">
        <v>9</v>
      </c>
      <c r="D16" s="7" t="s">
        <v>56</v>
      </c>
      <c r="E16" s="7">
        <v>1116801399</v>
      </c>
      <c r="F16" s="7">
        <v>3212764747</v>
      </c>
      <c r="G16" s="7" t="s">
        <v>254</v>
      </c>
      <c r="H16" s="7" t="s">
        <v>57</v>
      </c>
      <c r="I16" s="22">
        <v>45800</v>
      </c>
      <c r="J16" s="22">
        <v>46022</v>
      </c>
      <c r="K16" s="23">
        <f>9600000+11733333</f>
        <v>21333333</v>
      </c>
    </row>
    <row r="17" spans="1:13" s="9" customFormat="1" ht="62.4" customHeight="1">
      <c r="A17" s="7">
        <v>16</v>
      </c>
      <c r="B17" s="7" t="s">
        <v>54</v>
      </c>
      <c r="C17" s="7" t="s">
        <v>58</v>
      </c>
      <c r="D17" s="7" t="s">
        <v>59</v>
      </c>
      <c r="E17" s="7">
        <v>1116868432</v>
      </c>
      <c r="F17" s="7">
        <v>3142838371</v>
      </c>
      <c r="G17" s="7" t="s">
        <v>258</v>
      </c>
      <c r="H17" s="7" t="s">
        <v>60</v>
      </c>
      <c r="I17" s="22" t="s">
        <v>285</v>
      </c>
      <c r="J17" s="22">
        <v>46019</v>
      </c>
      <c r="K17" s="23">
        <f>11100000+13566667</f>
        <v>24666667</v>
      </c>
    </row>
    <row r="18" spans="1:13" s="9" customFormat="1" ht="61.8" customHeight="1">
      <c r="A18" s="7">
        <v>17</v>
      </c>
      <c r="B18" s="7" t="s">
        <v>54</v>
      </c>
      <c r="C18" s="7" t="s">
        <v>61</v>
      </c>
      <c r="D18" s="7" t="s">
        <v>62</v>
      </c>
      <c r="E18" s="7">
        <v>1116777498</v>
      </c>
      <c r="F18" s="7">
        <v>3212764747</v>
      </c>
      <c r="G18" s="7" t="s">
        <v>264</v>
      </c>
      <c r="H18" s="7" t="s">
        <v>63</v>
      </c>
      <c r="I18" s="22" t="s">
        <v>286</v>
      </c>
      <c r="J18" s="22">
        <v>46022</v>
      </c>
      <c r="K18" s="23">
        <f>4200000+12600000+16380000</f>
        <v>33180000</v>
      </c>
    </row>
    <row r="19" spans="1:13" s="9" customFormat="1" ht="60.6" customHeight="1">
      <c r="A19" s="7">
        <v>18</v>
      </c>
      <c r="B19" s="7" t="s">
        <v>54</v>
      </c>
      <c r="C19" s="7" t="s">
        <v>58</v>
      </c>
      <c r="D19" s="7" t="s">
        <v>64</v>
      </c>
      <c r="E19" s="7">
        <v>1116785751</v>
      </c>
      <c r="F19" s="7">
        <v>3043629698</v>
      </c>
      <c r="G19" s="7" t="s">
        <v>287</v>
      </c>
      <c r="H19" s="7" t="s">
        <v>65</v>
      </c>
      <c r="I19" s="22">
        <v>45681</v>
      </c>
      <c r="J19" s="22">
        <v>46022</v>
      </c>
      <c r="K19" s="23">
        <f>4200000+12600000+16380000</f>
        <v>33180000</v>
      </c>
    </row>
    <row r="20" spans="1:13" s="9" customFormat="1" ht="47.4" customHeight="1">
      <c r="A20" s="7">
        <v>19</v>
      </c>
      <c r="B20" s="7" t="s">
        <v>66</v>
      </c>
      <c r="C20" s="7" t="s">
        <v>9</v>
      </c>
      <c r="D20" s="7" t="s">
        <v>67</v>
      </c>
      <c r="E20" s="7">
        <v>1192791598</v>
      </c>
      <c r="F20" s="7" t="s">
        <v>68</v>
      </c>
      <c r="G20" s="7" t="s">
        <v>267</v>
      </c>
      <c r="H20" s="7" t="s">
        <v>69</v>
      </c>
      <c r="I20" s="22">
        <v>45798</v>
      </c>
      <c r="J20" s="22">
        <v>46020</v>
      </c>
      <c r="K20" s="23">
        <f>11100000+13443334</f>
        <v>24543334</v>
      </c>
    </row>
    <row r="21" spans="1:13" s="9" customFormat="1" ht="64.95" customHeight="1">
      <c r="A21" s="7">
        <v>20</v>
      </c>
      <c r="B21" s="7" t="s">
        <v>66</v>
      </c>
      <c r="C21" s="7" t="s">
        <v>70</v>
      </c>
      <c r="D21" s="7" t="s">
        <v>71</v>
      </c>
      <c r="E21" s="7">
        <v>24694593</v>
      </c>
      <c r="F21" s="7">
        <v>3125319214</v>
      </c>
      <c r="G21" s="7" t="s">
        <v>288</v>
      </c>
      <c r="H21" s="7" t="s">
        <v>72</v>
      </c>
      <c r="I21" s="22">
        <v>45678</v>
      </c>
      <c r="J21" s="22">
        <v>45876</v>
      </c>
      <c r="K21" s="23">
        <f>4200000+5740000+33180000</f>
        <v>43120000</v>
      </c>
    </row>
    <row r="22" spans="1:13" s="9" customFormat="1" ht="55.2" customHeight="1">
      <c r="A22" s="7">
        <v>21</v>
      </c>
      <c r="B22" s="7" t="s">
        <v>66</v>
      </c>
      <c r="C22" s="7" t="s">
        <v>21</v>
      </c>
      <c r="D22" s="7" t="s">
        <v>73</v>
      </c>
      <c r="E22" s="7">
        <v>17594088</v>
      </c>
      <c r="F22" s="7">
        <v>3205748508</v>
      </c>
      <c r="G22" s="7" t="s">
        <v>241</v>
      </c>
      <c r="H22" s="7" t="s">
        <v>74</v>
      </c>
      <c r="I22" s="22">
        <v>45685</v>
      </c>
      <c r="J22" s="22">
        <v>46022</v>
      </c>
      <c r="K22" s="23">
        <f>1650000+5550000+7215000</f>
        <v>14415000</v>
      </c>
    </row>
    <row r="23" spans="1:13" s="9" customFormat="1" ht="60" customHeight="1">
      <c r="A23" s="7">
        <v>22</v>
      </c>
      <c r="B23" s="7" t="s">
        <v>66</v>
      </c>
      <c r="C23" s="7" t="s">
        <v>75</v>
      </c>
      <c r="D23" s="7" t="s">
        <v>76</v>
      </c>
      <c r="E23" s="7">
        <v>39629021</v>
      </c>
      <c r="F23" s="7" t="s">
        <v>77</v>
      </c>
      <c r="G23" s="7" t="s">
        <v>266</v>
      </c>
      <c r="H23" s="7" t="s">
        <v>78</v>
      </c>
      <c r="I23" s="22">
        <v>45889</v>
      </c>
      <c r="J23" s="22">
        <v>46007</v>
      </c>
      <c r="K23" s="23">
        <v>19333333</v>
      </c>
      <c r="M23" s="1"/>
    </row>
    <row r="24" spans="1:13" s="9" customFormat="1" ht="59.4" customHeight="1">
      <c r="A24" s="7">
        <v>23</v>
      </c>
      <c r="B24" s="7" t="s">
        <v>66</v>
      </c>
      <c r="C24" s="7" t="s">
        <v>9</v>
      </c>
      <c r="D24" s="7" t="s">
        <v>79</v>
      </c>
      <c r="E24" s="7">
        <v>1116790004</v>
      </c>
      <c r="F24" s="7">
        <v>3102479294</v>
      </c>
      <c r="G24" s="7" t="s">
        <v>229</v>
      </c>
      <c r="H24" s="7" t="s">
        <v>214</v>
      </c>
      <c r="I24" s="22">
        <v>45804</v>
      </c>
      <c r="J24" s="22">
        <v>46022</v>
      </c>
      <c r="K24" s="23">
        <f>12600000+17780000</f>
        <v>30380000</v>
      </c>
      <c r="L24" s="2"/>
      <c r="M24" s="2"/>
    </row>
    <row r="25" spans="1:13" s="9" customFormat="1" ht="57.6" customHeight="1">
      <c r="A25" s="7">
        <v>24</v>
      </c>
      <c r="B25" s="7" t="s">
        <v>66</v>
      </c>
      <c r="C25" s="7" t="s">
        <v>9</v>
      </c>
      <c r="D25" s="7" t="s">
        <v>80</v>
      </c>
      <c r="E25" s="7">
        <v>1116786523</v>
      </c>
      <c r="F25" s="7">
        <v>3155875676</v>
      </c>
      <c r="G25" s="7" t="s">
        <v>289</v>
      </c>
      <c r="H25" s="7" t="s">
        <v>186</v>
      </c>
      <c r="I25" s="22">
        <v>45674</v>
      </c>
      <c r="J25" s="22">
        <v>45911</v>
      </c>
      <c r="K25" s="23">
        <f>4200000+12600000</f>
        <v>16800000</v>
      </c>
      <c r="L25" s="2"/>
      <c r="M25" s="2"/>
    </row>
    <row r="26" spans="1:13" s="9" customFormat="1" ht="61.8" customHeight="1">
      <c r="A26" s="7">
        <v>25</v>
      </c>
      <c r="B26" s="7" t="s">
        <v>66</v>
      </c>
      <c r="C26" s="7" t="s">
        <v>9</v>
      </c>
      <c r="D26" s="7" t="s">
        <v>290</v>
      </c>
      <c r="E26" s="7">
        <v>1007191868</v>
      </c>
      <c r="F26" s="7">
        <v>3102540564</v>
      </c>
      <c r="G26" s="7" t="s">
        <v>291</v>
      </c>
      <c r="H26" s="7" t="s">
        <v>81</v>
      </c>
      <c r="I26" s="22">
        <v>45884</v>
      </c>
      <c r="J26" s="22">
        <v>46022</v>
      </c>
      <c r="K26" s="23">
        <v>17143333</v>
      </c>
      <c r="L26" s="2"/>
      <c r="M26" s="2"/>
    </row>
    <row r="27" spans="1:13" s="9" customFormat="1" ht="54" customHeight="1">
      <c r="A27" s="7">
        <v>26</v>
      </c>
      <c r="B27" s="7" t="s">
        <v>82</v>
      </c>
      <c r="C27" s="7" t="s">
        <v>42</v>
      </c>
      <c r="D27" s="7" t="s">
        <v>83</v>
      </c>
      <c r="E27" s="7">
        <v>1116790909</v>
      </c>
      <c r="F27" s="7" t="s">
        <v>84</v>
      </c>
      <c r="G27" s="7" t="s">
        <v>292</v>
      </c>
      <c r="H27" s="7" t="s">
        <v>85</v>
      </c>
      <c r="I27" s="22">
        <v>45952</v>
      </c>
      <c r="J27" s="22">
        <v>46022</v>
      </c>
      <c r="K27" s="23">
        <v>9800000</v>
      </c>
    </row>
    <row r="28" spans="1:13" s="9" customFormat="1" ht="58.2" customHeight="1">
      <c r="A28" s="7">
        <v>27</v>
      </c>
      <c r="B28" s="7" t="s">
        <v>82</v>
      </c>
      <c r="C28" s="7" t="s">
        <v>42</v>
      </c>
      <c r="D28" s="7" t="s">
        <v>86</v>
      </c>
      <c r="E28" s="7">
        <v>1098767455</v>
      </c>
      <c r="F28" s="7" t="s">
        <v>87</v>
      </c>
      <c r="G28" s="7" t="s">
        <v>279</v>
      </c>
      <c r="H28" s="7" t="s">
        <v>88</v>
      </c>
      <c r="I28" s="22">
        <v>45951</v>
      </c>
      <c r="J28" s="22">
        <v>46022</v>
      </c>
      <c r="K28" s="23">
        <v>7680000</v>
      </c>
    </row>
    <row r="29" spans="1:13" s="9" customFormat="1" ht="51.6" customHeight="1">
      <c r="A29" s="7">
        <v>28</v>
      </c>
      <c r="B29" s="7" t="s">
        <v>82</v>
      </c>
      <c r="C29" s="7" t="s">
        <v>35</v>
      </c>
      <c r="D29" s="7" t="s">
        <v>89</v>
      </c>
      <c r="E29" s="7">
        <v>17590349</v>
      </c>
      <c r="F29" s="7" t="s">
        <v>90</v>
      </c>
      <c r="G29" s="7" t="s">
        <v>256</v>
      </c>
      <c r="H29" s="7" t="s">
        <v>91</v>
      </c>
      <c r="I29" s="22">
        <v>45967</v>
      </c>
      <c r="J29" s="22">
        <v>46022</v>
      </c>
      <c r="K29" s="23">
        <v>7700000</v>
      </c>
    </row>
    <row r="30" spans="1:13" s="9" customFormat="1" ht="53.4" customHeight="1">
      <c r="A30" s="7">
        <v>29</v>
      </c>
      <c r="B30" s="7" t="s">
        <v>82</v>
      </c>
      <c r="C30" s="7" t="s">
        <v>92</v>
      </c>
      <c r="D30" s="7" t="s">
        <v>93</v>
      </c>
      <c r="E30" s="7">
        <v>1030579106</v>
      </c>
      <c r="F30" s="7">
        <v>3160402140</v>
      </c>
      <c r="G30" s="7" t="s">
        <v>278</v>
      </c>
      <c r="H30" s="7" t="s">
        <v>94</v>
      </c>
      <c r="I30" s="22">
        <v>45798</v>
      </c>
      <c r="J30" s="22">
        <v>46022</v>
      </c>
      <c r="K30" s="23">
        <f>12600000+13860000</f>
        <v>26460000</v>
      </c>
    </row>
    <row r="31" spans="1:13" s="9" customFormat="1" ht="61.2" customHeight="1">
      <c r="A31" s="7">
        <v>30</v>
      </c>
      <c r="B31" s="7" t="s">
        <v>82</v>
      </c>
      <c r="C31" s="7" t="s">
        <v>95</v>
      </c>
      <c r="D31" s="7" t="s">
        <v>96</v>
      </c>
      <c r="E31" s="7">
        <v>1116794653</v>
      </c>
      <c r="F31" s="7">
        <v>3185307027</v>
      </c>
      <c r="G31" s="7" t="s">
        <v>275</v>
      </c>
      <c r="H31" s="7" t="s">
        <v>97</v>
      </c>
      <c r="I31" s="22">
        <v>45687</v>
      </c>
      <c r="J31" s="22">
        <v>46022</v>
      </c>
      <c r="K31" s="23">
        <f>4200000+12600000+14700000</f>
        <v>31500000</v>
      </c>
    </row>
    <row r="32" spans="1:13" s="9" customFormat="1" ht="58.95" customHeight="1">
      <c r="A32" s="7">
        <v>31</v>
      </c>
      <c r="B32" s="7" t="s">
        <v>82</v>
      </c>
      <c r="C32" s="7" t="s">
        <v>9</v>
      </c>
      <c r="D32" s="7" t="s">
        <v>98</v>
      </c>
      <c r="E32" s="7">
        <v>1098744697</v>
      </c>
      <c r="F32" s="7">
        <v>3115261402</v>
      </c>
      <c r="G32" s="7" t="s">
        <v>255</v>
      </c>
      <c r="H32" s="7" t="s">
        <v>99</v>
      </c>
      <c r="I32" s="22">
        <v>45792</v>
      </c>
      <c r="J32" s="22">
        <v>46022</v>
      </c>
      <c r="K32" s="23">
        <f>12600000+16380000</f>
        <v>28980000</v>
      </c>
    </row>
    <row r="33" spans="1:13" s="9" customFormat="1" ht="66" customHeight="1">
      <c r="A33" s="7">
        <v>32</v>
      </c>
      <c r="B33" s="7" t="s">
        <v>82</v>
      </c>
      <c r="C33" s="7" t="s">
        <v>21</v>
      </c>
      <c r="D33" s="7" t="s">
        <v>100</v>
      </c>
      <c r="E33" s="7">
        <v>68294401</v>
      </c>
      <c r="F33" s="7" t="s">
        <v>101</v>
      </c>
      <c r="G33" s="7" t="s">
        <v>273</v>
      </c>
      <c r="H33" s="7" t="s">
        <v>102</v>
      </c>
      <c r="I33" s="22">
        <v>45925</v>
      </c>
      <c r="J33" s="22">
        <v>46022</v>
      </c>
      <c r="K33" s="23">
        <v>6043333</v>
      </c>
    </row>
    <row r="34" spans="1:13" s="9" customFormat="1" ht="66" customHeight="1">
      <c r="A34" s="7">
        <v>33</v>
      </c>
      <c r="B34" s="7" t="s">
        <v>103</v>
      </c>
      <c r="C34" s="7" t="s">
        <v>104</v>
      </c>
      <c r="D34" s="7" t="s">
        <v>105</v>
      </c>
      <c r="E34" s="7">
        <v>68289389</v>
      </c>
      <c r="F34" s="7">
        <v>3115522981</v>
      </c>
      <c r="G34" s="7" t="s">
        <v>268</v>
      </c>
      <c r="H34" s="7" t="s">
        <v>106</v>
      </c>
      <c r="I34" s="22">
        <v>45686</v>
      </c>
      <c r="J34" s="22">
        <v>46022</v>
      </c>
      <c r="K34" s="23">
        <f>1650000+5550000+7215000</f>
        <v>14415000</v>
      </c>
    </row>
    <row r="35" spans="1:13" s="9" customFormat="1" ht="59.4" customHeight="1">
      <c r="A35" s="7">
        <v>34</v>
      </c>
      <c r="B35" s="7" t="s">
        <v>103</v>
      </c>
      <c r="C35" s="7" t="s">
        <v>9</v>
      </c>
      <c r="D35" s="7" t="s">
        <v>107</v>
      </c>
      <c r="E35" s="7">
        <v>1118559987</v>
      </c>
      <c r="F35" s="7">
        <v>3002212493</v>
      </c>
      <c r="G35" s="7" t="s">
        <v>293</v>
      </c>
      <c r="H35" s="7" t="s">
        <v>108</v>
      </c>
      <c r="I35" s="22">
        <v>45692</v>
      </c>
      <c r="J35" s="22">
        <v>46022</v>
      </c>
      <c r="K35" s="23">
        <f>3200000+9600000+12480000</f>
        <v>25280000</v>
      </c>
    </row>
    <row r="36" spans="1:13" s="9" customFormat="1" ht="70.2" customHeight="1">
      <c r="A36" s="7">
        <v>35</v>
      </c>
      <c r="B36" s="7" t="s">
        <v>103</v>
      </c>
      <c r="C36" s="7" t="s">
        <v>9</v>
      </c>
      <c r="D36" s="7" t="s">
        <v>109</v>
      </c>
      <c r="E36" s="7">
        <v>1116792882</v>
      </c>
      <c r="F36" s="7">
        <v>3224780547</v>
      </c>
      <c r="G36" s="7" t="s">
        <v>257</v>
      </c>
      <c r="H36" s="7" t="s">
        <v>110</v>
      </c>
      <c r="I36" s="22">
        <v>45688</v>
      </c>
      <c r="J36" s="22">
        <v>46022</v>
      </c>
      <c r="K36" s="23">
        <f>4200000+12600000+16380000</f>
        <v>33180000</v>
      </c>
    </row>
    <row r="37" spans="1:13" s="9" customFormat="1" ht="51.6" customHeight="1">
      <c r="A37" s="7">
        <v>36</v>
      </c>
      <c r="B37" s="7" t="s">
        <v>111</v>
      </c>
      <c r="C37" s="7" t="s">
        <v>58</v>
      </c>
      <c r="D37" s="7" t="s">
        <v>112</v>
      </c>
      <c r="E37" s="7">
        <v>1116793430</v>
      </c>
      <c r="F37" s="7">
        <v>3107791527</v>
      </c>
      <c r="G37" s="7" t="s">
        <v>265</v>
      </c>
      <c r="H37" s="7" t="s">
        <v>113</v>
      </c>
      <c r="I37" s="22">
        <v>45684</v>
      </c>
      <c r="J37" s="22">
        <v>46022</v>
      </c>
      <c r="K37" s="23">
        <f>4200000+12600000+16380000</f>
        <v>33180000</v>
      </c>
    </row>
    <row r="38" spans="1:13" s="9" customFormat="1" ht="57.6" customHeight="1">
      <c r="A38" s="7">
        <v>37</v>
      </c>
      <c r="B38" s="7" t="s">
        <v>111</v>
      </c>
      <c r="C38" s="7" t="s">
        <v>58</v>
      </c>
      <c r="D38" s="7" t="s">
        <v>114</v>
      </c>
      <c r="E38" s="7">
        <v>1116806695</v>
      </c>
      <c r="F38" s="7">
        <v>3168682712</v>
      </c>
      <c r="G38" s="7" t="s">
        <v>294</v>
      </c>
      <c r="H38" s="7" t="s">
        <v>115</v>
      </c>
      <c r="I38" s="22">
        <v>45677</v>
      </c>
      <c r="J38" s="22">
        <v>46022</v>
      </c>
      <c r="K38" s="23">
        <f>3700000+11100000+16380000</f>
        <v>31180000</v>
      </c>
    </row>
    <row r="39" spans="1:13" s="9" customFormat="1" ht="52.95" customHeight="1">
      <c r="A39" s="7">
        <v>38</v>
      </c>
      <c r="B39" s="7" t="s">
        <v>111</v>
      </c>
      <c r="C39" s="7" t="s">
        <v>116</v>
      </c>
      <c r="D39" s="7" t="s">
        <v>117</v>
      </c>
      <c r="E39" s="7">
        <v>1116801709</v>
      </c>
      <c r="F39" s="7">
        <v>3204550707</v>
      </c>
      <c r="G39" s="7" t="s">
        <v>269</v>
      </c>
      <c r="H39" s="7" t="s">
        <v>118</v>
      </c>
      <c r="I39" s="22">
        <v>45681</v>
      </c>
      <c r="J39" s="22">
        <v>46022</v>
      </c>
      <c r="K39" s="23">
        <f>4200000+12600000+16380000</f>
        <v>33180000</v>
      </c>
    </row>
    <row r="40" spans="1:13" s="9" customFormat="1" ht="52.95" customHeight="1">
      <c r="A40" s="7">
        <v>39</v>
      </c>
      <c r="B40" s="7" t="s">
        <v>111</v>
      </c>
      <c r="C40" s="7" t="s">
        <v>58</v>
      </c>
      <c r="D40" s="7" t="s">
        <v>119</v>
      </c>
      <c r="E40" s="7">
        <v>1116794500</v>
      </c>
      <c r="F40" s="7">
        <v>3178132205</v>
      </c>
      <c r="G40" s="7" t="s">
        <v>263</v>
      </c>
      <c r="H40" s="7" t="s">
        <v>120</v>
      </c>
      <c r="I40" s="22">
        <v>45680</v>
      </c>
      <c r="J40" s="22">
        <v>46022</v>
      </c>
      <c r="K40" s="23">
        <f>4200000+12600000+16380000</f>
        <v>33180000</v>
      </c>
    </row>
    <row r="41" spans="1:13" s="9" customFormat="1" ht="70.8" customHeight="1">
      <c r="A41" s="7">
        <v>40</v>
      </c>
      <c r="B41" s="7" t="s">
        <v>111</v>
      </c>
      <c r="C41" s="7" t="s">
        <v>9</v>
      </c>
      <c r="D41" s="7" t="s">
        <v>121</v>
      </c>
      <c r="E41" s="7">
        <v>1116862899</v>
      </c>
      <c r="F41" s="7">
        <v>3102601339</v>
      </c>
      <c r="G41" s="7" t="s">
        <v>246</v>
      </c>
      <c r="H41" s="7" t="s">
        <v>122</v>
      </c>
      <c r="I41" s="22">
        <v>45758</v>
      </c>
      <c r="J41" s="22">
        <v>46022</v>
      </c>
      <c r="K41" s="23">
        <f>4200000+12600000+16380000</f>
        <v>33180000</v>
      </c>
    </row>
    <row r="42" spans="1:13" s="9" customFormat="1" ht="61.2" customHeight="1">
      <c r="A42" s="7">
        <v>41</v>
      </c>
      <c r="B42" s="7" t="s">
        <v>111</v>
      </c>
      <c r="C42" s="7" t="s">
        <v>9</v>
      </c>
      <c r="D42" s="7" t="s">
        <v>123</v>
      </c>
      <c r="E42" s="7">
        <v>1116805453</v>
      </c>
      <c r="F42" s="7">
        <v>3157255940</v>
      </c>
      <c r="G42" s="7" t="s">
        <v>229</v>
      </c>
      <c r="H42" s="7" t="s">
        <v>124</v>
      </c>
      <c r="I42" s="22">
        <v>45905</v>
      </c>
      <c r="J42" s="22">
        <v>46022</v>
      </c>
      <c r="K42" s="23">
        <v>16380000</v>
      </c>
    </row>
    <row r="43" spans="1:13" s="9" customFormat="1" ht="60.6" customHeight="1">
      <c r="A43" s="7">
        <v>42</v>
      </c>
      <c r="B43" s="7" t="s">
        <v>125</v>
      </c>
      <c r="C43" s="7" t="s">
        <v>16</v>
      </c>
      <c r="D43" s="7" t="s">
        <v>126</v>
      </c>
      <c r="E43" s="7">
        <v>1020734893</v>
      </c>
      <c r="F43" s="7">
        <v>3193117383</v>
      </c>
      <c r="G43" s="7" t="s">
        <v>281</v>
      </c>
      <c r="H43" s="7" t="s">
        <v>127</v>
      </c>
      <c r="I43" s="22">
        <v>45786</v>
      </c>
      <c r="J43" s="22">
        <v>46022</v>
      </c>
      <c r="K43" s="23">
        <f>6000000+7800000</f>
        <v>13800000</v>
      </c>
    </row>
    <row r="44" spans="1:13" s="9" customFormat="1" ht="58.95" customHeight="1">
      <c r="A44" s="7">
        <v>43</v>
      </c>
      <c r="B44" s="7" t="s">
        <v>125</v>
      </c>
      <c r="C44" s="7" t="s">
        <v>9</v>
      </c>
      <c r="D44" s="7" t="s">
        <v>128</v>
      </c>
      <c r="E44" s="7">
        <v>17597060</v>
      </c>
      <c r="F44" s="7">
        <v>3045456291</v>
      </c>
      <c r="G44" s="7" t="s">
        <v>272</v>
      </c>
      <c r="H44" s="7" t="s">
        <v>129</v>
      </c>
      <c r="I44" s="22">
        <v>45692</v>
      </c>
      <c r="J44" s="22">
        <v>45998</v>
      </c>
      <c r="K44" s="23">
        <f>4200000+12600000+12600000</f>
        <v>29400000</v>
      </c>
    </row>
    <row r="45" spans="1:13" s="9" customFormat="1" ht="62.4" customHeight="1">
      <c r="A45" s="7">
        <v>44</v>
      </c>
      <c r="B45" s="7" t="s">
        <v>125</v>
      </c>
      <c r="C45" s="7" t="s">
        <v>9</v>
      </c>
      <c r="D45" s="7" t="s">
        <v>131</v>
      </c>
      <c r="E45" s="7">
        <v>17588828</v>
      </c>
      <c r="F45" s="7">
        <v>3133483954</v>
      </c>
      <c r="G45" s="7" t="s">
        <v>260</v>
      </c>
      <c r="H45" s="7" t="s">
        <v>130</v>
      </c>
      <c r="I45" s="22">
        <v>45699</v>
      </c>
      <c r="J45" s="22">
        <v>46022</v>
      </c>
      <c r="K45" s="23">
        <f>9899999+16500000+22733332</f>
        <v>49133331</v>
      </c>
      <c r="L45" s="2"/>
      <c r="M45" s="2"/>
    </row>
    <row r="46" spans="1:13" s="9" customFormat="1" ht="62.4" customHeight="1">
      <c r="A46" s="7">
        <v>45</v>
      </c>
      <c r="B46" s="7" t="s">
        <v>125</v>
      </c>
      <c r="C46" s="7" t="s">
        <v>9</v>
      </c>
      <c r="D46" s="7" t="s">
        <v>132</v>
      </c>
      <c r="E46" s="7">
        <v>19453381</v>
      </c>
      <c r="F46" s="7">
        <v>3133506877</v>
      </c>
      <c r="G46" s="7" t="s">
        <v>270</v>
      </c>
      <c r="H46" s="7" t="s">
        <v>133</v>
      </c>
      <c r="I46" s="22">
        <v>45704</v>
      </c>
      <c r="J46" s="22">
        <v>46022</v>
      </c>
      <c r="K46" s="23">
        <f>9899999+16500000+25483332</f>
        <v>51883331</v>
      </c>
      <c r="L46" s="2"/>
      <c r="M46" s="2"/>
    </row>
    <row r="47" spans="1:13" s="9" customFormat="1" ht="64.95" customHeight="1">
      <c r="A47" s="7">
        <v>46</v>
      </c>
      <c r="B47" s="7" t="s">
        <v>134</v>
      </c>
      <c r="C47" s="7" t="s">
        <v>135</v>
      </c>
      <c r="D47" s="7" t="s">
        <v>261</v>
      </c>
      <c r="E47" s="7">
        <v>17587800</v>
      </c>
      <c r="F47" s="7">
        <v>3142123301</v>
      </c>
      <c r="G47" s="7" t="s">
        <v>262</v>
      </c>
      <c r="H47" s="7" t="s">
        <v>136</v>
      </c>
      <c r="I47" s="22">
        <v>45966</v>
      </c>
      <c r="J47" s="22">
        <v>46022</v>
      </c>
      <c r="K47" s="23">
        <v>5973333</v>
      </c>
    </row>
    <row r="48" spans="1:13" s="9" customFormat="1" ht="61.2" customHeight="1">
      <c r="A48" s="7">
        <v>47</v>
      </c>
      <c r="B48" s="7" t="s">
        <v>134</v>
      </c>
      <c r="C48" s="7" t="s">
        <v>9</v>
      </c>
      <c r="D48" s="7" t="s">
        <v>137</v>
      </c>
      <c r="E48" s="7">
        <v>1098699087</v>
      </c>
      <c r="F48" s="7">
        <v>3142123301</v>
      </c>
      <c r="G48" s="7" t="s">
        <v>236</v>
      </c>
      <c r="H48" s="10" t="s">
        <v>138</v>
      </c>
      <c r="I48" s="22">
        <v>45840</v>
      </c>
      <c r="J48" s="22">
        <v>46021</v>
      </c>
      <c r="K48" s="23">
        <f>9600000+11100000</f>
        <v>20700000</v>
      </c>
      <c r="L48" s="1"/>
    </row>
    <row r="49" spans="1:13" s="1" customFormat="1" ht="51.6" customHeight="1">
      <c r="A49" s="7">
        <v>48</v>
      </c>
      <c r="B49" s="7" t="s">
        <v>134</v>
      </c>
      <c r="C49" s="11" t="s">
        <v>139</v>
      </c>
      <c r="D49" s="7" t="s">
        <v>244</v>
      </c>
      <c r="E49" s="7">
        <v>1116806875</v>
      </c>
      <c r="F49" s="7" t="s">
        <v>140</v>
      </c>
      <c r="G49" s="7" t="s">
        <v>245</v>
      </c>
      <c r="H49" s="7" t="s">
        <v>141</v>
      </c>
      <c r="I49" s="22">
        <v>45840</v>
      </c>
      <c r="J49" s="22">
        <v>46022</v>
      </c>
      <c r="K49" s="23">
        <f>6000000+4600000</f>
        <v>10600000</v>
      </c>
      <c r="L49" s="9"/>
      <c r="M49" s="9"/>
    </row>
    <row r="50" spans="1:13" s="1" customFormat="1" ht="54.6" customHeight="1">
      <c r="A50" s="7">
        <v>49</v>
      </c>
      <c r="B50" s="7" t="s">
        <v>134</v>
      </c>
      <c r="C50" s="7" t="s">
        <v>21</v>
      </c>
      <c r="D50" s="7" t="s">
        <v>142</v>
      </c>
      <c r="E50" s="7">
        <v>96190036</v>
      </c>
      <c r="F50" s="7">
        <v>3102859505</v>
      </c>
      <c r="G50" s="7" t="s">
        <v>234</v>
      </c>
      <c r="H50" s="7" t="s">
        <v>143</v>
      </c>
      <c r="I50" s="22">
        <v>45677</v>
      </c>
      <c r="J50" s="22">
        <v>46022</v>
      </c>
      <c r="K50" s="23">
        <f>1650000+5550000+7215000</f>
        <v>14415000</v>
      </c>
      <c r="L50" s="9"/>
      <c r="M50" s="12"/>
    </row>
    <row r="51" spans="1:13" s="1" customFormat="1" ht="64.8" customHeight="1">
      <c r="A51" s="7">
        <v>50</v>
      </c>
      <c r="B51" s="7" t="s">
        <v>134</v>
      </c>
      <c r="C51" s="7" t="s">
        <v>21</v>
      </c>
      <c r="D51" s="7" t="s">
        <v>144</v>
      </c>
      <c r="E51" s="7">
        <v>19373533</v>
      </c>
      <c r="F51" s="7" t="s">
        <v>145</v>
      </c>
      <c r="G51" s="7" t="s">
        <v>252</v>
      </c>
      <c r="H51" s="7" t="s">
        <v>146</v>
      </c>
      <c r="I51" s="22">
        <v>45905</v>
      </c>
      <c r="J51" s="22">
        <v>46022</v>
      </c>
      <c r="K51" s="23">
        <v>7215000</v>
      </c>
      <c r="L51" s="9"/>
      <c r="M51" s="9"/>
    </row>
    <row r="52" spans="1:13" s="1" customFormat="1" ht="52.2" customHeight="1">
      <c r="A52" s="7">
        <v>51</v>
      </c>
      <c r="B52" s="7" t="s">
        <v>134</v>
      </c>
      <c r="C52" s="7" t="s">
        <v>21</v>
      </c>
      <c r="D52" s="7" t="s">
        <v>147</v>
      </c>
      <c r="E52" s="7">
        <v>68251000</v>
      </c>
      <c r="F52" s="7" t="s">
        <v>148</v>
      </c>
      <c r="G52" s="7" t="s">
        <v>253</v>
      </c>
      <c r="H52" s="7" t="s">
        <v>146</v>
      </c>
      <c r="I52" s="22">
        <v>45947</v>
      </c>
      <c r="J52" s="22">
        <v>46022</v>
      </c>
      <c r="K52" s="23">
        <v>4440000</v>
      </c>
      <c r="L52" s="9"/>
      <c r="M52" s="9"/>
    </row>
    <row r="53" spans="1:13" s="1" customFormat="1" ht="51.6" customHeight="1">
      <c r="A53" s="7">
        <v>52</v>
      </c>
      <c r="B53" s="13" t="s">
        <v>134</v>
      </c>
      <c r="C53" s="13" t="s">
        <v>42</v>
      </c>
      <c r="D53" s="13" t="s">
        <v>149</v>
      </c>
      <c r="E53" s="13">
        <v>1116792079</v>
      </c>
      <c r="F53" s="13">
        <v>3142463773</v>
      </c>
      <c r="G53" s="13" t="s">
        <v>226</v>
      </c>
      <c r="H53" s="13" t="s">
        <v>150</v>
      </c>
      <c r="I53" s="22">
        <v>45888</v>
      </c>
      <c r="J53" s="22">
        <v>46021</v>
      </c>
      <c r="K53" s="24">
        <f>6020000+12600000</f>
        <v>18620000</v>
      </c>
      <c r="M53" s="9"/>
    </row>
    <row r="54" spans="1:13" ht="52.95" customHeight="1">
      <c r="A54" s="7">
        <v>53</v>
      </c>
      <c r="B54" s="7" t="s">
        <v>134</v>
      </c>
      <c r="C54" s="7" t="s">
        <v>42</v>
      </c>
      <c r="D54" s="7" t="s">
        <v>151</v>
      </c>
      <c r="E54" s="7">
        <v>1121904550</v>
      </c>
      <c r="F54" s="7">
        <v>3203822064</v>
      </c>
      <c r="G54" s="7" t="s">
        <v>231</v>
      </c>
      <c r="H54" s="7" t="s">
        <v>152</v>
      </c>
      <c r="I54" s="22">
        <v>45692</v>
      </c>
      <c r="J54" s="22">
        <v>46022</v>
      </c>
      <c r="K54" s="23">
        <f>3700000+3700000+11100000+5796666+9743333</f>
        <v>34039999</v>
      </c>
      <c r="L54" s="9"/>
      <c r="M54" s="9"/>
    </row>
    <row r="55" spans="1:13" ht="34.950000000000003" customHeight="1">
      <c r="A55" s="7">
        <v>54</v>
      </c>
      <c r="B55" s="7" t="s">
        <v>134</v>
      </c>
      <c r="C55" s="7" t="s">
        <v>153</v>
      </c>
      <c r="D55" s="7" t="s">
        <v>154</v>
      </c>
      <c r="E55" s="7">
        <v>1116797748</v>
      </c>
      <c r="F55" s="7">
        <v>3188682533</v>
      </c>
      <c r="G55" s="7" t="s">
        <v>232</v>
      </c>
      <c r="H55" s="7" t="s">
        <v>155</v>
      </c>
      <c r="I55" s="22">
        <v>45692</v>
      </c>
      <c r="J55" s="22">
        <v>46022</v>
      </c>
      <c r="K55" s="23">
        <f>3700000+11100000+3700000+12333333</f>
        <v>30833333</v>
      </c>
      <c r="L55" s="1"/>
      <c r="M55" s="1"/>
    </row>
    <row r="56" spans="1:13" ht="49.2" customHeight="1">
      <c r="A56" s="7">
        <v>55</v>
      </c>
      <c r="B56" s="7" t="s">
        <v>134</v>
      </c>
      <c r="C56" s="7" t="s">
        <v>156</v>
      </c>
      <c r="D56" s="7" t="s">
        <v>248</v>
      </c>
      <c r="E56" s="7">
        <v>1102798459</v>
      </c>
      <c r="F56" s="7">
        <v>3118998307</v>
      </c>
      <c r="G56" s="7" t="s">
        <v>249</v>
      </c>
      <c r="H56" s="7" t="s">
        <v>157</v>
      </c>
      <c r="I56" s="22">
        <v>45681</v>
      </c>
      <c r="J56" s="22">
        <v>46022</v>
      </c>
      <c r="K56" s="23">
        <f>1650000+6600000+8580000</f>
        <v>16830000</v>
      </c>
      <c r="L56" s="9"/>
      <c r="M56" s="1"/>
    </row>
    <row r="57" spans="1:13" ht="34.950000000000003" customHeight="1">
      <c r="A57" s="7">
        <v>56</v>
      </c>
      <c r="B57" s="7" t="s">
        <v>134</v>
      </c>
      <c r="C57" s="7" t="s">
        <v>158</v>
      </c>
      <c r="D57" s="7" t="s">
        <v>159</v>
      </c>
      <c r="E57" s="7">
        <v>1116783528</v>
      </c>
      <c r="F57" s="7">
        <v>3150148831</v>
      </c>
      <c r="G57" s="7" t="s">
        <v>247</v>
      </c>
      <c r="H57" s="7" t="s">
        <v>160</v>
      </c>
      <c r="I57" s="22">
        <v>45679</v>
      </c>
      <c r="J57" s="22">
        <v>46022</v>
      </c>
      <c r="K57" s="23">
        <f>1650000+7200000+9360000</f>
        <v>18210000</v>
      </c>
      <c r="L57" s="9"/>
      <c r="M57" s="1"/>
    </row>
    <row r="58" spans="1:13" ht="52.2" customHeight="1">
      <c r="A58" s="7">
        <v>57</v>
      </c>
      <c r="B58" s="7" t="s">
        <v>134</v>
      </c>
      <c r="C58" s="7" t="s">
        <v>161</v>
      </c>
      <c r="D58" s="7" t="s">
        <v>162</v>
      </c>
      <c r="E58" s="7">
        <v>1098666185</v>
      </c>
      <c r="F58" s="7" t="s">
        <v>163</v>
      </c>
      <c r="G58" s="7" t="s">
        <v>235</v>
      </c>
      <c r="H58" s="7" t="s">
        <v>164</v>
      </c>
      <c r="I58" s="22">
        <v>45931</v>
      </c>
      <c r="J58" s="22">
        <v>46022</v>
      </c>
      <c r="K58" s="23">
        <v>12600000</v>
      </c>
      <c r="L58" s="9"/>
      <c r="M58" s="1"/>
    </row>
    <row r="59" spans="1:13" ht="47.4" customHeight="1">
      <c r="A59" s="7">
        <v>58</v>
      </c>
      <c r="B59" s="7" t="s">
        <v>134</v>
      </c>
      <c r="C59" s="7" t="s">
        <v>17</v>
      </c>
      <c r="D59" s="7" t="s">
        <v>165</v>
      </c>
      <c r="E59" s="7">
        <v>1116802050</v>
      </c>
      <c r="F59" s="7" t="s">
        <v>166</v>
      </c>
      <c r="G59" s="7" t="s">
        <v>237</v>
      </c>
      <c r="H59" s="7" t="s">
        <v>167</v>
      </c>
      <c r="I59" s="22">
        <v>45924</v>
      </c>
      <c r="J59" s="22">
        <v>46022</v>
      </c>
      <c r="K59" s="23">
        <v>12209999</v>
      </c>
    </row>
    <row r="60" spans="1:13" ht="47.4" customHeight="1">
      <c r="A60" s="7">
        <v>59</v>
      </c>
      <c r="B60" s="7" t="s">
        <v>134</v>
      </c>
      <c r="C60" s="7" t="s">
        <v>21</v>
      </c>
      <c r="D60" s="7" t="s">
        <v>168</v>
      </c>
      <c r="E60" s="7">
        <v>17582951</v>
      </c>
      <c r="F60" s="7">
        <v>3212501499</v>
      </c>
      <c r="G60" s="7" t="s">
        <v>242</v>
      </c>
      <c r="H60" s="7" t="s">
        <v>169</v>
      </c>
      <c r="I60" s="22">
        <v>45924</v>
      </c>
      <c r="J60" s="22">
        <v>46022</v>
      </c>
      <c r="K60" s="23">
        <v>6105000</v>
      </c>
    </row>
    <row r="61" spans="1:13" ht="75" customHeight="1">
      <c r="A61" s="7">
        <v>60</v>
      </c>
      <c r="B61" s="7" t="s">
        <v>134</v>
      </c>
      <c r="C61" s="7" t="s">
        <v>9</v>
      </c>
      <c r="D61" s="7" t="s">
        <v>170</v>
      </c>
      <c r="E61" s="7">
        <v>17594393</v>
      </c>
      <c r="F61" s="7" t="s">
        <v>171</v>
      </c>
      <c r="G61" s="7" t="s">
        <v>227</v>
      </c>
      <c r="H61" s="7" t="s">
        <v>172</v>
      </c>
      <c r="I61" s="22">
        <v>45677</v>
      </c>
      <c r="J61" s="22">
        <v>46022</v>
      </c>
      <c r="K61" s="23">
        <f>4200000+3640000+12600000+22333333</f>
        <v>42773333</v>
      </c>
    </row>
    <row r="62" spans="1:13" ht="52.8" customHeight="1">
      <c r="A62" s="7">
        <v>61</v>
      </c>
      <c r="B62" s="7" t="s">
        <v>134</v>
      </c>
      <c r="C62" s="7" t="s">
        <v>13</v>
      </c>
      <c r="D62" s="7" t="s">
        <v>173</v>
      </c>
      <c r="E62" s="7">
        <v>1094276796</v>
      </c>
      <c r="F62" s="7" t="s">
        <v>174</v>
      </c>
      <c r="G62" s="7" t="s">
        <v>229</v>
      </c>
      <c r="H62" s="7" t="s">
        <v>175</v>
      </c>
      <c r="I62" s="22">
        <v>45798</v>
      </c>
      <c r="J62" s="22">
        <v>46021</v>
      </c>
      <c r="K62" s="23">
        <f>9600000+14186667</f>
        <v>23786667</v>
      </c>
    </row>
    <row r="63" spans="1:13" ht="62.4" customHeight="1">
      <c r="A63" s="7">
        <v>62</v>
      </c>
      <c r="B63" s="7" t="s">
        <v>134</v>
      </c>
      <c r="C63" s="7" t="s">
        <v>176</v>
      </c>
      <c r="D63" s="7" t="s">
        <v>177</v>
      </c>
      <c r="E63" s="7">
        <v>80012751</v>
      </c>
      <c r="F63" s="7" t="s">
        <v>178</v>
      </c>
      <c r="G63" s="7" t="s">
        <v>276</v>
      </c>
      <c r="H63" s="7" t="s">
        <v>179</v>
      </c>
      <c r="I63" s="22">
        <v>45793</v>
      </c>
      <c r="J63" s="22">
        <v>46022</v>
      </c>
      <c r="K63" s="23">
        <f>12600000+22500000</f>
        <v>35100000</v>
      </c>
    </row>
    <row r="64" spans="1:13" s="14" customFormat="1" ht="85.2" customHeight="1">
      <c r="A64" s="7">
        <v>63</v>
      </c>
      <c r="B64" s="7" t="s">
        <v>134</v>
      </c>
      <c r="C64" s="7" t="s">
        <v>180</v>
      </c>
      <c r="D64" s="7" t="s">
        <v>181</v>
      </c>
      <c r="E64" s="7">
        <v>1116813471</v>
      </c>
      <c r="F64" s="7" t="s">
        <v>182</v>
      </c>
      <c r="G64" s="7" t="s">
        <v>251</v>
      </c>
      <c r="H64" s="7" t="s">
        <v>183</v>
      </c>
      <c r="I64" s="22">
        <v>45679</v>
      </c>
      <c r="J64" s="22">
        <v>46022</v>
      </c>
      <c r="K64" s="23">
        <f>1900000+1200000+2000000+6000000+9333333</f>
        <v>20433333</v>
      </c>
      <c r="L64" s="2"/>
      <c r="M64" s="2"/>
    </row>
    <row r="65" spans="1:13" s="14" customFormat="1" ht="52.2" customHeight="1">
      <c r="A65" s="7">
        <v>64</v>
      </c>
      <c r="B65" s="7" t="s">
        <v>134</v>
      </c>
      <c r="C65" s="7" t="s">
        <v>9</v>
      </c>
      <c r="D65" s="7" t="s">
        <v>184</v>
      </c>
      <c r="E65" s="7">
        <v>1116792265</v>
      </c>
      <c r="F65" s="7" t="s">
        <v>185</v>
      </c>
      <c r="G65" s="7" t="s">
        <v>223</v>
      </c>
      <c r="H65" s="7" t="s">
        <v>186</v>
      </c>
      <c r="I65" s="22">
        <v>45677</v>
      </c>
      <c r="J65" s="22">
        <v>46022</v>
      </c>
      <c r="K65" s="23">
        <f>4200000+3640000+12600000+22500000</f>
        <v>42940000</v>
      </c>
      <c r="L65" s="2"/>
      <c r="M65" s="2"/>
    </row>
    <row r="66" spans="1:13" s="14" customFormat="1" ht="73.8" customHeight="1">
      <c r="A66" s="7">
        <v>65</v>
      </c>
      <c r="B66" s="7" t="s">
        <v>134</v>
      </c>
      <c r="C66" s="7" t="s">
        <v>187</v>
      </c>
      <c r="D66" s="7" t="s">
        <v>188</v>
      </c>
      <c r="E66" s="7">
        <v>91513921</v>
      </c>
      <c r="F66" s="7">
        <v>3213037897</v>
      </c>
      <c r="G66" s="7" t="s">
        <v>240</v>
      </c>
      <c r="H66" s="7" t="s">
        <v>189</v>
      </c>
      <c r="I66" s="22">
        <v>45677</v>
      </c>
      <c r="J66" s="22">
        <v>46022</v>
      </c>
      <c r="K66" s="23">
        <f>4200000+4200000+1540000+12600000+23333333</f>
        <v>45873333</v>
      </c>
      <c r="L66" s="2"/>
      <c r="M66" s="2"/>
    </row>
    <row r="67" spans="1:13" ht="52.95" customHeight="1">
      <c r="A67" s="7">
        <v>66</v>
      </c>
      <c r="B67" s="7" t="s">
        <v>213</v>
      </c>
      <c r="C67" s="7" t="s">
        <v>190</v>
      </c>
      <c r="D67" s="7" t="s">
        <v>295</v>
      </c>
      <c r="E67" s="7">
        <v>1091669311</v>
      </c>
      <c r="F67" s="7">
        <v>3024910977</v>
      </c>
      <c r="G67" s="7" t="s">
        <v>296</v>
      </c>
      <c r="H67" s="7" t="s">
        <v>191</v>
      </c>
      <c r="I67" s="22">
        <v>45881</v>
      </c>
      <c r="J67" s="22">
        <v>46022</v>
      </c>
      <c r="K67" s="23">
        <v>23333333</v>
      </c>
    </row>
    <row r="68" spans="1:13" ht="60.6" customHeight="1">
      <c r="A68" s="7">
        <v>67</v>
      </c>
      <c r="B68" s="7" t="s">
        <v>134</v>
      </c>
      <c r="C68" s="7" t="s">
        <v>192</v>
      </c>
      <c r="D68" s="7" t="s">
        <v>193</v>
      </c>
      <c r="E68" s="7">
        <v>1032475262</v>
      </c>
      <c r="F68" s="7">
        <v>3115213305</v>
      </c>
      <c r="G68" s="7" t="s">
        <v>277</v>
      </c>
      <c r="H68" s="7" t="s">
        <v>194</v>
      </c>
      <c r="I68" s="22">
        <v>45678</v>
      </c>
      <c r="J68" s="22">
        <v>46022</v>
      </c>
      <c r="K68" s="23">
        <f>1900000+1866666+1866666+9866667</f>
        <v>15499999</v>
      </c>
    </row>
    <row r="69" spans="1:13" ht="59.4" customHeight="1">
      <c r="A69" s="7">
        <v>68</v>
      </c>
      <c r="B69" s="7" t="s">
        <v>134</v>
      </c>
      <c r="C69" s="7" t="s">
        <v>195</v>
      </c>
      <c r="D69" s="7" t="s">
        <v>196</v>
      </c>
      <c r="E69" s="7">
        <v>63523848</v>
      </c>
      <c r="F69" s="7" t="s">
        <v>197</v>
      </c>
      <c r="G69" s="7" t="s">
        <v>280</v>
      </c>
      <c r="H69" s="7" t="s">
        <v>198</v>
      </c>
      <c r="I69" s="22">
        <v>45856</v>
      </c>
      <c r="J69" s="22">
        <v>46022</v>
      </c>
      <c r="K69" s="23">
        <f>27500000+9333352</f>
        <v>36833352</v>
      </c>
    </row>
    <row r="70" spans="1:13" ht="117" customHeight="1">
      <c r="A70" s="7">
        <v>69</v>
      </c>
      <c r="B70" s="7" t="s">
        <v>134</v>
      </c>
      <c r="C70" s="7" t="s">
        <v>55</v>
      </c>
      <c r="D70" s="7" t="s">
        <v>199</v>
      </c>
      <c r="E70" s="7">
        <v>37844863</v>
      </c>
      <c r="F70" s="7">
        <v>3203333047</v>
      </c>
      <c r="G70" s="7" t="s">
        <v>271</v>
      </c>
      <c r="H70" s="7" t="s">
        <v>200</v>
      </c>
      <c r="I70" s="22">
        <v>45722</v>
      </c>
      <c r="J70" s="22">
        <v>46021</v>
      </c>
      <c r="K70" s="23">
        <f>8400000+23100000</f>
        <v>31500000</v>
      </c>
    </row>
    <row r="71" spans="1:13" ht="119.4" customHeight="1">
      <c r="A71" s="7">
        <v>70</v>
      </c>
      <c r="B71" s="7" t="s">
        <v>134</v>
      </c>
      <c r="C71" s="7" t="s">
        <v>195</v>
      </c>
      <c r="D71" s="7" t="s">
        <v>201</v>
      </c>
      <c r="E71" s="7">
        <v>13926423</v>
      </c>
      <c r="F71" s="7">
        <v>3132089927</v>
      </c>
      <c r="G71" s="7" t="s">
        <v>297</v>
      </c>
      <c r="H71" s="7" t="s">
        <v>202</v>
      </c>
      <c r="I71" s="22">
        <v>45715</v>
      </c>
      <c r="J71" s="22">
        <v>46021</v>
      </c>
      <c r="K71" s="23">
        <v>27500000</v>
      </c>
    </row>
    <row r="72" spans="1:13" ht="62.25" customHeight="1">
      <c r="A72" s="7">
        <v>71</v>
      </c>
      <c r="B72" s="7" t="s">
        <v>134</v>
      </c>
      <c r="C72" s="7" t="s">
        <v>55</v>
      </c>
      <c r="D72" s="7" t="s">
        <v>203</v>
      </c>
      <c r="E72" s="7">
        <v>17593598</v>
      </c>
      <c r="F72" s="7">
        <v>3142093917</v>
      </c>
      <c r="G72" s="7" t="s">
        <v>233</v>
      </c>
      <c r="H72" s="7" t="s">
        <v>204</v>
      </c>
      <c r="I72" s="22">
        <v>45677</v>
      </c>
      <c r="J72" s="22">
        <v>46021</v>
      </c>
      <c r="K72" s="23">
        <f>4200000+4200000+8400000+4200000+27500000</f>
        <v>48500000</v>
      </c>
    </row>
    <row r="73" spans="1:13" ht="103.5" customHeight="1">
      <c r="A73" s="7">
        <v>72</v>
      </c>
      <c r="B73" s="7" t="s">
        <v>134</v>
      </c>
      <c r="C73" s="7" t="s">
        <v>195</v>
      </c>
      <c r="D73" s="7" t="s">
        <v>205</v>
      </c>
      <c r="E73" s="7">
        <v>1116778023</v>
      </c>
      <c r="F73" s="7">
        <v>3204697138</v>
      </c>
      <c r="G73" s="7" t="s">
        <v>228</v>
      </c>
      <c r="H73" s="7" t="s">
        <v>206</v>
      </c>
      <c r="I73" s="22">
        <v>45677</v>
      </c>
      <c r="J73" s="22">
        <v>46021</v>
      </c>
      <c r="K73" s="23">
        <f>4200000+4200000+8400000+4200000+27500000</f>
        <v>48500000</v>
      </c>
    </row>
    <row r="74" spans="1:13" ht="60.75" customHeight="1">
      <c r="A74" s="7">
        <v>73</v>
      </c>
      <c r="B74" s="7" t="s">
        <v>134</v>
      </c>
      <c r="C74" s="7" t="s">
        <v>207</v>
      </c>
      <c r="D74" s="7" t="s">
        <v>208</v>
      </c>
      <c r="E74" s="7">
        <v>68285333</v>
      </c>
      <c r="F74" s="7">
        <v>3209558915</v>
      </c>
      <c r="G74" s="7" t="s">
        <v>259</v>
      </c>
      <c r="H74" s="7" t="s">
        <v>209</v>
      </c>
      <c r="I74" s="22">
        <v>45684</v>
      </c>
      <c r="J74" s="22">
        <v>46022</v>
      </c>
      <c r="K74" s="23">
        <f>2400000+1280000+7800000+12566667</f>
        <v>24046667</v>
      </c>
    </row>
    <row r="75" spans="1:13" ht="60.75" customHeight="1">
      <c r="A75" s="7">
        <v>74</v>
      </c>
      <c r="B75" s="7" t="s">
        <v>134</v>
      </c>
      <c r="C75" s="7" t="s">
        <v>13</v>
      </c>
      <c r="D75" s="7" t="s">
        <v>210</v>
      </c>
      <c r="E75" s="7">
        <v>1116797394</v>
      </c>
      <c r="F75" s="7" t="s">
        <v>211</v>
      </c>
      <c r="G75" s="7" t="s">
        <v>274</v>
      </c>
      <c r="H75" s="7" t="s">
        <v>212</v>
      </c>
      <c r="I75" s="22">
        <v>45959</v>
      </c>
      <c r="J75" s="22">
        <v>46020</v>
      </c>
      <c r="K75" s="23">
        <v>6400000</v>
      </c>
    </row>
    <row r="76" spans="1:13" ht="20.25" customHeight="1">
      <c r="E76" s="2"/>
      <c r="F76" s="2"/>
      <c r="G76" s="2"/>
      <c r="H76" s="17"/>
      <c r="I76" s="17"/>
      <c r="J76" s="17"/>
      <c r="K76" s="18"/>
    </row>
  </sheetData>
  <pageMargins left="0.70866141732283505" right="0.70866141732283505" top="0.74803149606299202" bottom="0.74803149606299202" header="0.31496062992126" footer="0.31496062992126"/>
  <pageSetup scale="73" orientation="landscape" horizontalDpi="300" verticalDpi="300" r:id="rId1"/>
  <rowBreaks count="1" manualBreakCount="1">
    <brk id="40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PROYEC CPS </vt:lpstr>
      <vt:lpstr>'PROYEC CPS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 nayibe morales diaz</dc:creator>
  <cp:lastModifiedBy>LINE MORALES</cp:lastModifiedBy>
  <dcterms:created xsi:type="dcterms:W3CDTF">2025-12-01T21:58:00Z</dcterms:created>
  <dcterms:modified xsi:type="dcterms:W3CDTF">2026-07-24T21:14:55Z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64FA7299EEDC41D58FF294765AE3D4AE_12</vt:lpwstr>
  </property>
  <property fmtid="{D5CDD505-2E9C-101B-9397-08002B2CF9AE}" pid="3" name="KSOProductBuildVer">
    <vt:lpwstr>2058-12.2.0.23155</vt:lpwstr>
  </property>
</Properties>
</file>